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דודאלמועלם\Downloads\"/>
    </mc:Choice>
  </mc:AlternateContent>
  <xr:revisionPtr revIDLastSave="0" documentId="8_{8354E33F-B318-46A3-9182-03A4E149C650}" xr6:coauthVersionLast="47" xr6:coauthVersionMax="47" xr10:uidLastSave="{00000000-0000-0000-0000-000000000000}"/>
  <bookViews>
    <workbookView xWindow="2850" yWindow="2265" windowWidth="21600" windowHeight="11385" firstSheet="4" activeTab="7" xr2:uid="{00000000-000D-0000-FFFF-FFFF00000000}"/>
  </bookViews>
  <sheets>
    <sheet name="נתוני בסיס" sheetId="1" r:id="rId1"/>
    <sheet name="נתוני בניין" sheetId="3" r:id="rId2"/>
    <sheet name="גיליון4" sheetId="9" state="hidden" r:id="rId3"/>
    <sheet name="הכנסות והוצאות" sheetId="8" r:id="rId4"/>
    <sheet name="עלויות חודשיות ושנתיות" sheetId="2" r:id="rId5"/>
    <sheet name="נתונים היסטוריים" sheetId="4" r:id="rId6"/>
    <sheet name="תזכורות ואזהרות" sheetId="5" r:id="rId7"/>
    <sheet name="דשבורד ניהול וועד בית" sheetId="6" r:id="rId8"/>
  </sheets>
  <definedNames>
    <definedName name="_xlnm._FilterDatabase" localSheetId="0" hidden="1">'נתוני בסיס'!$B$2:$B$16</definedName>
    <definedName name="_xlnm.Criteria" localSheetId="0">'נתוני בסיס'!$B$2:$B$16</definedName>
  </definedNames>
  <calcPr calcId="191029"/>
  <pivotCaches>
    <pivotCache cacheId="0" r:id="rId9"/>
    <pivotCache cacheId="1" r:id="rId10"/>
    <pivotCache cacheId="2" r:id="rId11"/>
    <pivotCache cacheId="3" r:id="rId12"/>
  </pivotCaches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6" l="1"/>
  <c r="D13" i="5"/>
  <c r="E13" i="5" s="1"/>
  <c r="F13" i="5" s="1"/>
  <c r="G13" i="5" s="1"/>
  <c r="H13" i="5" s="1"/>
  <c r="I13" i="5" s="1"/>
  <c r="D2" i="5"/>
  <c r="E2" i="5" s="1"/>
  <c r="F2" i="5" s="1"/>
  <c r="G2" i="5" s="1"/>
  <c r="H2" i="5" s="1"/>
  <c r="I2" i="5" s="1"/>
  <c r="D3" i="5"/>
  <c r="E3" i="5" s="1"/>
  <c r="F3" i="5" s="1"/>
  <c r="G3" i="5" s="1"/>
  <c r="H3" i="5" s="1"/>
  <c r="I3" i="5" s="1"/>
  <c r="D4" i="5"/>
  <c r="E4" i="5" s="1"/>
  <c r="F4" i="5" s="1"/>
  <c r="G4" i="5" s="1"/>
  <c r="H4" i="5" s="1"/>
  <c r="I4" i="5" s="1"/>
  <c r="D5" i="5"/>
  <c r="E5" i="5" s="1"/>
  <c r="F5" i="5" s="1"/>
  <c r="G5" i="5" s="1"/>
  <c r="H5" i="5" s="1"/>
  <c r="I5" i="5" s="1"/>
  <c r="D6" i="5"/>
  <c r="E6" i="5" s="1"/>
  <c r="F6" i="5" s="1"/>
  <c r="G6" i="5" s="1"/>
  <c r="H6" i="5" s="1"/>
  <c r="I6" i="5" s="1"/>
  <c r="D7" i="5"/>
  <c r="E7" i="5" s="1"/>
  <c r="F7" i="5" s="1"/>
  <c r="G7" i="5" s="1"/>
  <c r="H7" i="5" s="1"/>
  <c r="I7" i="5" s="1"/>
  <c r="D8" i="5"/>
  <c r="E8" i="5" s="1"/>
  <c r="F8" i="5" s="1"/>
  <c r="G8" i="5" s="1"/>
  <c r="H8" i="5" s="1"/>
  <c r="I8" i="5" s="1"/>
  <c r="D9" i="5"/>
  <c r="E9" i="5" s="1"/>
  <c r="F9" i="5" s="1"/>
  <c r="G9" i="5" s="1"/>
  <c r="H9" i="5" s="1"/>
  <c r="I9" i="5" s="1"/>
  <c r="D10" i="5"/>
  <c r="E10" i="5" s="1"/>
  <c r="F10" i="5" s="1"/>
  <c r="G10" i="5" s="1"/>
  <c r="H10" i="5" s="1"/>
  <c r="I10" i="5" s="1"/>
  <c r="D11" i="5"/>
  <c r="E11" i="5" s="1"/>
  <c r="F11" i="5" s="1"/>
  <c r="G11" i="5" s="1"/>
  <c r="H11" i="5" s="1"/>
  <c r="I11" i="5" s="1"/>
  <c r="D12" i="5"/>
  <c r="E12" i="5" s="1"/>
  <c r="F12" i="5" s="1"/>
  <c r="G12" i="5" s="1"/>
  <c r="H12" i="5" s="1"/>
  <c r="I12" i="5" s="1"/>
  <c r="D2" i="4"/>
  <c r="D5" i="4"/>
  <c r="D4" i="4"/>
  <c r="D3" i="4"/>
  <c r="K16" i="1"/>
  <c r="B16" i="2" s="1"/>
  <c r="L16" i="1"/>
  <c r="C16" i="2" s="1"/>
  <c r="A16" i="2"/>
  <c r="C5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B8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R1" i="3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K12" i="1"/>
  <c r="B12" i="2" s="1"/>
  <c r="K13" i="1"/>
  <c r="B13" i="2" s="1"/>
  <c r="K5" i="1"/>
  <c r="B5" i="2" s="1"/>
  <c r="K2" i="1"/>
  <c r="B2" i="2" s="1"/>
  <c r="K15" i="1"/>
  <c r="B15" i="2" s="1"/>
  <c r="K7" i="1"/>
  <c r="B7" i="2" s="1"/>
  <c r="K9" i="1"/>
  <c r="B9" i="2" s="1"/>
  <c r="K8" i="1"/>
  <c r="K10" i="1"/>
  <c r="B10" i="2" s="1"/>
  <c r="K11" i="1"/>
  <c r="B11" i="2" s="1"/>
  <c r="K14" i="1"/>
  <c r="B14" i="2" s="1"/>
  <c r="K3" i="1"/>
  <c r="B3" i="2" s="1"/>
  <c r="K4" i="1"/>
  <c r="B4" i="2" s="1"/>
  <c r="L12" i="1"/>
  <c r="C12" i="2" s="1"/>
  <c r="L13" i="1"/>
  <c r="C13" i="2" s="1"/>
  <c r="L5" i="1"/>
  <c r="L2" i="1"/>
  <c r="C2" i="2" s="1"/>
  <c r="L15" i="1"/>
  <c r="C15" i="2" s="1"/>
  <c r="L7" i="1"/>
  <c r="C7" i="2" s="1"/>
  <c r="L9" i="1"/>
  <c r="C9" i="2" s="1"/>
  <c r="L8" i="1"/>
  <c r="C8" i="2" s="1"/>
  <c r="L10" i="1"/>
  <c r="C10" i="2" s="1"/>
  <c r="L11" i="1"/>
  <c r="C11" i="2" s="1"/>
  <c r="L14" i="1"/>
  <c r="C14" i="2" s="1"/>
  <c r="L3" i="1"/>
  <c r="C3" i="2" s="1"/>
  <c r="L4" i="1"/>
  <c r="C4" i="2" s="1"/>
  <c r="L6" i="1"/>
  <c r="C6" i="2" s="1"/>
  <c r="K6" i="1"/>
  <c r="B6" i="2" s="1"/>
  <c r="E2" i="4" l="1"/>
  <c r="F10" i="2"/>
  <c r="AA1" i="2" s="1"/>
  <c r="F13" i="2"/>
  <c r="AA2" i="2" s="1"/>
  <c r="D2" i="8" s="1"/>
  <c r="M6" i="3" l="1"/>
  <c r="O6" i="3" s="1"/>
  <c r="B2" i="8"/>
  <c r="L10" i="3"/>
  <c r="N10" i="3" s="1"/>
  <c r="L7" i="3"/>
  <c r="N7" i="3" s="1"/>
  <c r="L9" i="3"/>
  <c r="N9" i="3" s="1"/>
  <c r="M8" i="3"/>
  <c r="O8" i="3" s="1"/>
  <c r="L2" i="3"/>
  <c r="M9" i="3"/>
  <c r="O9" i="3" s="1"/>
  <c r="L4" i="3"/>
  <c r="N4" i="3" s="1"/>
  <c r="M2" i="3"/>
  <c r="O2" i="3" s="1"/>
  <c r="L6" i="3"/>
  <c r="N6" i="3" s="1"/>
  <c r="M10" i="3"/>
  <c r="O10" i="3" s="1"/>
  <c r="M5" i="3"/>
  <c r="O5" i="3" s="1"/>
  <c r="M11" i="3"/>
  <c r="O11" i="3" s="1"/>
  <c r="M7" i="3"/>
  <c r="O7" i="3" s="1"/>
  <c r="M4" i="3"/>
  <c r="O4" i="3" s="1"/>
  <c r="L11" i="3"/>
  <c r="N11" i="3" s="1"/>
  <c r="M3" i="3"/>
  <c r="O3" i="3" s="1"/>
  <c r="L3" i="3"/>
  <c r="N3" i="3" s="1"/>
  <c r="L8" i="3"/>
  <c r="N8" i="3" s="1"/>
  <c r="L5" i="3"/>
  <c r="N5" i="3" s="1"/>
  <c r="N2" i="3" l="1"/>
  <c r="C30" i="3" s="1"/>
  <c r="C29" i="3"/>
  <c r="C31" i="3"/>
  <c r="C33" i="3" l="1"/>
  <c r="A2" i="8"/>
  <c r="C32" i="3"/>
  <c r="C34" i="3" l="1"/>
  <c r="C2" i="8"/>
</calcChain>
</file>

<file path=xl/sharedStrings.xml><?xml version="1.0" encoding="utf-8"?>
<sst xmlns="http://schemas.openxmlformats.org/spreadsheetml/2006/main" count="430" uniqueCount="334">
  <si>
    <t>מספר סידורי</t>
  </si>
  <si>
    <t>קטגוריה ראשית</t>
  </si>
  <si>
    <t>תת-קטגוריה</t>
  </si>
  <si>
    <t>תיאור פריט</t>
  </si>
  <si>
    <t>שם הספק</t>
  </si>
  <si>
    <t>סוג יחידה (שעה, ביקור, חודש)</t>
  </si>
  <si>
    <t>עלות ליחידה</t>
  </si>
  <si>
    <t>עלות חודשית</t>
  </si>
  <si>
    <t>עלות שנתית</t>
  </si>
  <si>
    <t>תאריך התחלה</t>
  </si>
  <si>
    <t>תאריך יעד לטיפול הבא</t>
  </si>
  <si>
    <t>סטטוס</t>
  </si>
  <si>
    <t>דרישות אישור/רישיון</t>
  </si>
  <si>
    <t>הערות כלליות</t>
  </si>
  <si>
    <t>פרטים מיוחדים</t>
  </si>
  <si>
    <t>תאריך עדכון אחרון</t>
  </si>
  <si>
    <t>חשמל</t>
  </si>
  <si>
    <t>ניקיון</t>
  </si>
  <si>
    <t>תחזוקה</t>
  </si>
  <si>
    <t>תחזוקת מערכות בטיחות</t>
  </si>
  <si>
    <t>ביטוח</t>
  </si>
  <si>
    <t>תחזוקה כללית</t>
  </si>
  <si>
    <t>חשמל כללי</t>
  </si>
  <si>
    <t>שטחים ציבוריים</t>
  </si>
  <si>
    <t>מערכות מעלית</t>
  </si>
  <si>
    <t>מערכת גילוי אש ועשן</t>
  </si>
  <si>
    <t>נכסים</t>
  </si>
  <si>
    <t>אינסטלציה</t>
  </si>
  <si>
    <t>תאורת מסדרונות ושטחים ציבוריים</t>
  </si>
  <si>
    <t>ניקיון יומי</t>
  </si>
  <si>
    <t>בדיקות בטיחות ותחזוקה חודשי</t>
  </si>
  <si>
    <t>בדיקות רבעוניות</t>
  </si>
  <si>
    <t>ביטוח צד ג' ואחריות מקצועית</t>
  </si>
  <si>
    <t>תחזוקת צנרת מים ובדיקות לחץ</t>
  </si>
  <si>
    <t>חברת חשמל</t>
  </si>
  <si>
    <t>חברת ניקיון "שומרי הבית"</t>
  </si>
  <si>
    <t>חברת תחזוקת מעליות "ביטוח מעליות"</t>
  </si>
  <si>
    <t>חברת בטיחות "אש"</t>
  </si>
  <si>
    <t>חברת ביטוח "חיים בטוח"</t>
  </si>
  <si>
    <t>אינסטלטור "מים חיים"</t>
  </si>
  <si>
    <t>03-1234567, electric@company.com</t>
  </si>
  <si>
    <t>03-2345678, clean@services.com</t>
  </si>
  <si>
    <t>03-3456789, lift@maintenance.com</t>
  </si>
  <si>
    <t>03-6789012, fire@safety.com</t>
  </si>
  <si>
    <t>03-5678901, insurance@trust.com</t>
  </si>
  <si>
    <t>03-1122334, plumber@flow.com</t>
  </si>
  <si>
    <t>קוט"ש</t>
  </si>
  <si>
    <t>שעה</t>
  </si>
  <si>
    <t>ביקור</t>
  </si>
  <si>
    <t>שנה</t>
  </si>
  <si>
    <t>₪0.52</t>
  </si>
  <si>
    <t>₪30</t>
  </si>
  <si>
    <t>₪150</t>
  </si>
  <si>
    <t>₪500</t>
  </si>
  <si>
    <t>₪1200</t>
  </si>
  <si>
    <t>₪250</t>
  </si>
  <si>
    <t>חודשי</t>
  </si>
  <si>
    <t>יומי</t>
  </si>
  <si>
    <t>רבעוני</t>
  </si>
  <si>
    <t>שנתי</t>
  </si>
  <si>
    <t>01/01/2024</t>
  </si>
  <si>
    <t>01/02/2024</t>
  </si>
  <si>
    <t>01/04/2024</t>
  </si>
  <si>
    <t>01/01/2025</t>
  </si>
  <si>
    <t>פעיל</t>
  </si>
  <si>
    <t>לא</t>
  </si>
  <si>
    <t>רישיון קבלן</t>
  </si>
  <si>
    <t>רישיון תקף</t>
  </si>
  <si>
    <t>אישור טכנאי מורשה</t>
  </si>
  <si>
    <t>כן</t>
  </si>
  <si>
    <t>יוסי כהן 052-1111111</t>
  </si>
  <si>
    <t>דינה לוי 052-2222222</t>
  </si>
  <si>
    <t>אייל כהן 052-3333333</t>
  </si>
  <si>
    <t>רונית ברקוביץ' 052-6666666</t>
  </si>
  <si>
    <t>מיכל כהן 052-5555555</t>
  </si>
  <si>
    <t>משה כהן 052-9999999</t>
  </si>
  <si>
    <t>חשבון משתנה לפי צריכה</t>
  </si>
  <si>
    <t>כולל תחזוקה שבועית של מחסנים ומעברים</t>
  </si>
  <si>
    <t>כולל תיקונים קטנים ובדיקות בטיחות</t>
  </si>
  <si>
    <t>תחזוקה בהתאם להנחיות תקן</t>
  </si>
  <si>
    <t>כיסוי כללי לנכסי הבניין</t>
  </si>
  <si>
    <t>כולל בדיקה תקופתית וטיפול בתקלות מים</t>
  </si>
  <si>
    <t>שינויים בעונות שנה</t>
  </si>
  <si>
    <t>שירות נוסף - ניקיון מיוחד</t>
  </si>
  <si>
    <t>קנסות/דרישות מהעירייה</t>
  </si>
  <si>
    <t>כיסוי תיקוני נזק לשטחים משותפים</t>
  </si>
  <si>
    <t>ריקבון וסתימות תדירות</t>
  </si>
  <si>
    <t>-</t>
  </si>
  <si>
    <t>אחזקה ושיפוץ</t>
  </si>
  <si>
    <t>חזיתות מבנה</t>
  </si>
  <si>
    <t>צביעת חזיתות ושיפוץ שנתי</t>
  </si>
  <si>
    <t>קבלן "צבעי המבנים"</t>
  </si>
  <si>
    <t>03-9012345, color@build.com</t>
  </si>
  <si>
    <t>יום עבודה</t>
  </si>
  <si>
    <t>בתכנון</t>
  </si>
  <si>
    <t>רישיון עבודה בגובה</t>
  </si>
  <si>
    <t>חיים כהן 052-8888888</t>
  </si>
  <si>
    <t>צביעה כוללת ניקוי ושיקום סדקים ותיקון טיח</t>
  </si>
  <si>
    <t>טיפול בנקודות קורוזיה</t>
  </si>
  <si>
    <t>כיבוי אש</t>
  </si>
  <si>
    <t>ציוד חירום</t>
  </si>
  <si>
    <t>בדיקות ותחזוקה של מטפים</t>
  </si>
  <si>
    <t>חברת "בטיחות אש"</t>
  </si>
  <si>
    <t>03-4567890, fire@safety.com</t>
  </si>
  <si>
    <t>חצי שנתי</t>
  </si>
  <si>
    <t>אישור תקף</t>
  </si>
  <si>
    <t>בדיקות כל 6 חודשים ותיקון מטפים</t>
  </si>
  <si>
    <t>החלפה במידת הצורך</t>
  </si>
  <si>
    <t>גינון</t>
  </si>
  <si>
    <t>טיפוח צמחיה</t>
  </si>
  <si>
    <t>תחזוקה וגיזום שיחים ועצים</t>
  </si>
  <si>
    <t>גנן מקומי "גינה יפה"</t>
  </si>
  <si>
    <t>03-7890123, garden@nice.com</t>
  </si>
  <si>
    <t>שרה ישראלי 052-7777777</t>
  </si>
  <si>
    <t>טיפול באיזורי גינה כולל השקיה</t>
  </si>
  <si>
    <t>דשן והדברה לפי הצורך</t>
  </si>
  <si>
    <t>אבטחה</t>
  </si>
  <si>
    <t>מצלמות אבטחה</t>
  </si>
  <si>
    <t>בדיקה ותחזוקה של מצלמות מעקב</t>
  </si>
  <si>
    <t>חברת אבטחה "מאובטח"</t>
  </si>
  <si>
    <t>03-0123456, secure@guard.com</t>
  </si>
  <si>
    <t>כולל בדיקת חיווט ועדכון תוכנה</t>
  </si>
  <si>
    <t>תיקונים במידת הצורך</t>
  </si>
  <si>
    <t>ניהול ועד</t>
  </si>
  <si>
    <t>הוצאות משפטיות</t>
  </si>
  <si>
    <t>יעוץ משפטי וניהול סכסוכים</t>
  </si>
  <si>
    <t>עו"ד חיים כהן</t>
  </si>
  <si>
    <t>03-8901234, lawyer@law.com</t>
  </si>
  <si>
    <t>לפי צורך</t>
  </si>
  <si>
    <t>משה כהן 052-8888888</t>
  </si>
  <si>
    <t>כולל סכסוכים בין דיירים או בעיות עם ספקים</t>
  </si>
  <si>
    <t>עלויות לפי מקרה</t>
  </si>
  <si>
    <t>תקשורת</t>
  </si>
  <si>
    <t>אינטרנט ועד הבית</t>
  </si>
  <si>
    <t>תשתית אינטרנט ותחזוקה</t>
  </si>
  <si>
    <t>חברת "ספיד"</t>
  </si>
  <si>
    <t>03-2233445, service@speed.com</t>
  </si>
  <si>
    <t>חודש</t>
  </si>
  <si>
    <t>כולל תמיכה והגדרות רשת מקומית</t>
  </si>
  <si>
    <t>התאמה לעדכונים ותיקונים</t>
  </si>
  <si>
    <t>ציוד ושדרוגים</t>
  </si>
  <si>
    <t>שדרוג מבנה</t>
  </si>
  <si>
    <t>התקנת מערכת בקרת כניסה חכמה</t>
  </si>
  <si>
    <t>חברת "טכנולוגיות"</t>
  </si>
  <si>
    <t>03-9988776, smart@tech.com</t>
  </si>
  <si>
    <t>פרויקט</t>
  </si>
  <si>
    <t>פרויקט חד-פעמי</t>
  </si>
  <si>
    <t>פרויקט חד פעמי</t>
  </si>
  <si>
    <t>התקנה דורשת אישור ביטחוני</t>
  </si>
  <si>
    <t>רונית ישראלי 052-1112222</t>
  </si>
  <si>
    <t>מערכת מתקדמת לניהול כניסות</t>
  </si>
  <si>
    <t>כולל כרטיסים מגנטיים</t>
  </si>
  <si>
    <t>שיפוצים</t>
  </si>
  <si>
    <t>תשתיות ביוב</t>
  </si>
  <si>
    <t>שיפוץ ושדרוג צנרת ביוב ישנה</t>
  </si>
  <si>
    <t>אינסטלטור "מים זורמים"</t>
  </si>
  <si>
    <t>03-8877665, pipe@flow.com</t>
  </si>
  <si>
    <t>אישור עירייה</t>
  </si>
  <si>
    <t>משה לוי 052-2223333</t>
  </si>
  <si>
    <t>שיפור מערכת להימנע מסתימות ונזילות</t>
  </si>
  <si>
    <t>תחזוקה תקופתית בהמשך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</si>
  <si>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</si>
  <si>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</si>
  <si>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</si>
  <si>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</si>
  <si>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</si>
  <si>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</si>
  <si>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</si>
  <si>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</si>
  <si>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</si>
  <si>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</si>
  <si>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</si>
  <si>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</si>
  <si>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</si>
  <si>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</si>
  <si>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פרטי התקשרות-ספק</t>
  </si>
  <si>
    <t>פרטי קשר איש הוועד האחראי</t>
  </si>
  <si>
    <t>תדירות</t>
  </si>
  <si>
    <t>כמות יחידות</t>
  </si>
  <si>
    <t>רב שנתי</t>
  </si>
  <si>
    <t>סה"כ עלויות חודשיות</t>
  </si>
  <si>
    <t>סה"כ עלויות שנתיות</t>
  </si>
  <si>
    <t>פרמטר</t>
  </si>
  <si>
    <t>תיאור הפרמטר</t>
  </si>
  <si>
    <t>ערך / פרטים</t>
  </si>
  <si>
    <t>פרטי בניין כללי</t>
  </si>
  <si>
    <t>שם הבניין</t>
  </si>
  <si>
    <t>מגדל השרון</t>
  </si>
  <si>
    <t>כתובת</t>
  </si>
  <si>
    <t>רח' דיזנגוף 120, תל אביב</t>
  </si>
  <si>
    <t>שנת בנייה</t>
  </si>
  <si>
    <t>מספר קומות</t>
  </si>
  <si>
    <t>כמות דירות</t>
  </si>
  <si>
    <t>כמות מעליות</t>
  </si>
  <si>
    <t>שטח כולל במ"ר</t>
  </si>
  <si>
    <t>שטח כללי של כל הבניין</t>
  </si>
  <si>
    <t>10,000 מ"ר</t>
  </si>
  <si>
    <t>פרטי אנשי קשר</t>
  </si>
  <si>
    <t>איש קשר ראשי</t>
  </si>
  <si>
    <t>דני לוי</t>
  </si>
  <si>
    <t>טלפון של איש קשר ראשי</t>
  </si>
  <si>
    <t>050-1234567</t>
  </si>
  <si>
    <t>אימייל של איש קשר ראשי</t>
  </si>
  <si>
    <t>danny.levi@example.com</t>
  </si>
  <si>
    <t>אחראי תחזוקה</t>
  </si>
  <si>
    <t>יוסי כהן</t>
  </si>
  <si>
    <t>טלפון אחראי תחזוקה</t>
  </si>
  <si>
    <t>052-7654321</t>
  </si>
  <si>
    <t>מערכות ותשתיות</t>
  </si>
  <si>
    <t>מערכות כיבוי אש</t>
  </si>
  <si>
    <t>האם יש מערכות כיבוי אש</t>
  </si>
  <si>
    <t>מערכת אבטחה</t>
  </si>
  <si>
    <t>סוג מערכת האבטחה</t>
  </si>
  <si>
    <t>מצלמות אבטחה + אבטחת לובי</t>
  </si>
  <si>
    <t>אינטרקום</t>
  </si>
  <si>
    <t>סוג מערכת האינטרקום</t>
  </si>
  <si>
    <t>אינטרקום וידאו עם כניסה מאובטחת</t>
  </si>
  <si>
    <t>גנרטור חירום</t>
  </si>
  <si>
    <t>שטח ציבורי במ"ר</t>
  </si>
  <si>
    <t>שטח כללי של השטחים הציבוריים</t>
  </si>
  <si>
    <t>2,000 מ"ר</t>
  </si>
  <si>
    <t>חניון</t>
  </si>
  <si>
    <t>כמות מקומות חניה</t>
  </si>
  <si>
    <t>מספר חדרי שירותים ציבוריים</t>
  </si>
  <si>
    <t>חדר כושר</t>
  </si>
  <si>
    <t>האם יש חדר כושר</t>
  </si>
  <si>
    <t>בריכה</t>
  </si>
  <si>
    <t>האם יש בריכה</t>
  </si>
  <si>
    <t>לובי</t>
  </si>
  <si>
    <t>שם דייר/שוכר</t>
  </si>
  <si>
    <t>שטח דירה במ"ר</t>
  </si>
  <si>
    <t>כמות חדרים</t>
  </si>
  <si>
    <t>קומה</t>
  </si>
  <si>
    <t>הערות</t>
  </si>
  <si>
    <t>רון יעקב</t>
  </si>
  <si>
    <t>050-9876543</t>
  </si>
  <si>
    <t>ron.yakov@example.com</t>
  </si>
  <si>
    <t>נטע שחר</t>
  </si>
  <si>
    <t>052-8765432</t>
  </si>
  <si>
    <t>neta.shahar@example.com</t>
  </si>
  <si>
    <t>גלית כהן</t>
  </si>
  <si>
    <t>054-7654321</t>
  </si>
  <si>
    <t>galit.kohen@example.com</t>
  </si>
  <si>
    <t>ירון לוי</t>
  </si>
  <si>
    <t>050-6543210</t>
  </si>
  <si>
    <t>yaron.levi@example.com</t>
  </si>
  <si>
    <t>ענת רביב</t>
  </si>
  <si>
    <t>053-5432109</t>
  </si>
  <si>
    <t>anat.raviv@example.com</t>
  </si>
  <si>
    <t>מאור ישראלי</t>
  </si>
  <si>
    <t>050-4321098</t>
  </si>
  <si>
    <t>maor.israeli@example.com</t>
  </si>
  <si>
    <t>טלי כהן</t>
  </si>
  <si>
    <t>054-3210987</t>
  </si>
  <si>
    <t>tali.kohen@example.com</t>
  </si>
  <si>
    <t>איתי לוי</t>
  </si>
  <si>
    <t>052-2109876</t>
  </si>
  <si>
    <t>itay.levi@example.com</t>
  </si>
  <si>
    <t>אורן בר-און</t>
  </si>
  <si>
    <t>052-1098765</t>
  </si>
  <si>
    <t>oren.baron@example.com</t>
  </si>
  <si>
    <t>עדי רפאלי</t>
  </si>
  <si>
    <t>050-0192837</t>
  </si>
  <si>
    <t>adi.rafaeli@example.com</t>
  </si>
  <si>
    <t>דירה</t>
  </si>
  <si>
    <t>פלאפון</t>
  </si>
  <si>
    <t>אימייל</t>
  </si>
  <si>
    <t>תשלומי דיירים</t>
  </si>
  <si>
    <t>סכום תשלום שנתי לדייר</t>
  </si>
  <si>
    <t>סכום תשלום חודשי לדייר</t>
  </si>
  <si>
    <t>סה"כ תשלומים חודשיים</t>
  </si>
  <si>
    <t>סיכום כל התשלומים החודשיים מכל הדיירים</t>
  </si>
  <si>
    <t>סה"כ תשלומים שנתיים</t>
  </si>
  <si>
    <t>סיכום כל התשלומים השנתיים מכל הדיירים</t>
  </si>
  <si>
    <t>השוואה להוצאות חודשיות</t>
  </si>
  <si>
    <t>השוואה בין הכנסות להוצאות חודשיות</t>
  </si>
  <si>
    <t>השוואה להוצאות שנתיות</t>
  </si>
  <si>
    <t>השוואה בין הכנסות להוצאות שנתיות</t>
  </si>
  <si>
    <t>חישוב תשלום חודשי ממוצע לכל דייר</t>
  </si>
  <si>
    <t>חישוב תשלום שנתי ממוצע לכל דייר</t>
  </si>
  <si>
    <t>תשלום דמי וועד חודשי בחלוקה שווה</t>
  </si>
  <si>
    <t>תשלום דמי וועד חודשי בחלוקה  עפ"י גודל דירה</t>
  </si>
  <si>
    <t>תשלום דמי וועד שנתי בחלוקה שווה</t>
  </si>
  <si>
    <t>תשלום דמי וועד שנתי בחלוקה עפ"י גודל דירה</t>
  </si>
  <si>
    <t>דמי רזרבה</t>
  </si>
  <si>
    <t>חיסכון לבלת"ם</t>
  </si>
  <si>
    <t>סכום כסף קטן שמופרש לחיסכון למקרה חירום</t>
  </si>
  <si>
    <t>וועד הבית</t>
  </si>
  <si>
    <t>לא פעיל</t>
  </si>
  <si>
    <t>דינה לוי 052-2222223</t>
  </si>
  <si>
    <t>dina@gmail.com</t>
  </si>
  <si>
    <t>סך הוצאות</t>
  </si>
  <si>
    <t>סך הכנסות</t>
  </si>
  <si>
    <t>מאזן</t>
  </si>
  <si>
    <t>מאזן כלל השנים</t>
  </si>
  <si>
    <t>סוג תזכורת</t>
  </si>
  <si>
    <t>חידוש ביטוח</t>
  </si>
  <si>
    <t>בדיקת בטיחות מעלית</t>
  </si>
  <si>
    <t>חצי-שנתי</t>
  </si>
  <si>
    <t>בדיקת בטיחות אש</t>
  </si>
  <si>
    <t>תאריך הבא</t>
  </si>
  <si>
    <t xml:space="preserve">בדיקת חשמל </t>
  </si>
  <si>
    <t>5 שנים</t>
  </si>
  <si>
    <t>מערכות כיבוי אש וגילוי עשן</t>
  </si>
  <si>
    <t>בדיקות תקופתיות לדלתות חירום</t>
  </si>
  <si>
    <t>בדיקת מבנה ותשתיות</t>
  </si>
  <si>
    <t>בדיקת גז</t>
  </si>
  <si>
    <t>בדיקת תשתיות ביוב וניקוז</t>
  </si>
  <si>
    <t>בדיקת רעידות אדמה (תמ"א 38)</t>
  </si>
  <si>
    <t>חד פעמי</t>
  </si>
  <si>
    <t xml:space="preserve">ביטוח צד ג' וביטוח מבנה </t>
  </si>
  <si>
    <t>תאריך קודם</t>
  </si>
  <si>
    <t xml:space="preserve">תאריך הבא 2 </t>
  </si>
  <si>
    <t>תאריך הבא 3</t>
  </si>
  <si>
    <t>תאריך הבא 4</t>
  </si>
  <si>
    <t>תאריך הבא 5</t>
  </si>
  <si>
    <t>תאריך הבא 6</t>
  </si>
  <si>
    <t>2 שנים</t>
  </si>
  <si>
    <t>3 שנים</t>
  </si>
  <si>
    <t>אסיפת דיירים</t>
  </si>
  <si>
    <t>תאריך נוכחי</t>
  </si>
  <si>
    <t>תוויות שורה</t>
  </si>
  <si>
    <t>סכום כולל</t>
  </si>
  <si>
    <t>הכנסות חודשיות</t>
  </si>
  <si>
    <t>הכנסות שנתיות</t>
  </si>
  <si>
    <t>הוצאות חודשיות</t>
  </si>
  <si>
    <t>הוצאות שנתיות</t>
  </si>
  <si>
    <t>סכום של הכנסות שנתיות</t>
  </si>
  <si>
    <t>סכום של הוצאות שנתיות</t>
  </si>
  <si>
    <t>סכום של עלות שנתית</t>
  </si>
  <si>
    <t>סכום של מאזן</t>
  </si>
  <si>
    <t>סכום של שטח דירה במ"ר</t>
  </si>
  <si>
    <t>סכום של תשלום דמי וועד שנתי בחלוקה עפ"י גודל דירה</t>
  </si>
  <si>
    <t>דשבורד ניהול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</si>
</sst>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₪&quot;\ #,##0;[Red]&quot;₪&quot;\ \-#,##0"/>
    <numFmt numFmtId="164" formatCode="&quot;₪&quot;\ #,##0"/>
  </numFmts>
  <fonts count="9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sz val="8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color theme="0"/>
      <name val="Arial"/>
      <family val="2"/>
      <scheme val="minor"/>
    </font>
    <font>
      <sz val="14"/>
      <color theme="1"/>
      <name val="Arial"/>
      <family val="2"/>
      <scheme val="minor"/>
    </font>
    <font>
      <b/>
      <sz val="28"/>
      <color theme="1"/>
      <name val="Arial"/>
      <family val="2"/>
      <scheme val="minor"/>
    </font>
    <font>
      <sz val="11"/>
      <color rgb="FF00B0F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/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right"/>
    </xf>
    <xf numFmtId="0" fontId="6" fillId="0" borderId="13" xfId="0" applyFont="1" applyBorder="1" applyAlignment="1">
      <alignment horizontal="center" vertical="center"/>
    </xf>
    <xf numFmtId="14" fontId="6" fillId="0" borderId="15" xfId="0" applyNumberFormat="1" applyFont="1" applyBorder="1" applyAlignment="1">
      <alignment horizontal="center" vertical="center"/>
    </xf>
    <xf numFmtId="49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6" fontId="0" fillId="0" borderId="0" xfId="0" applyNumberFormat="1" applyAlignment="1" applyProtection="1">
      <alignment horizontal="center" vertical="center" wrapText="1"/>
      <protection locked="0"/>
    </xf>
    <xf numFmtId="1" fontId="0" fillId="0" borderId="0" xfId="0" applyNumberFormat="1" applyAlignment="1" applyProtection="1">
      <alignment horizontal="center" vertical="center" wrapText="1"/>
      <protection locked="0"/>
    </xf>
    <xf numFmtId="14" fontId="0" fillId="0" borderId="0" xfId="0" applyNumberFormat="1" applyAlignment="1" applyProtection="1">
      <alignment horizontal="center" vertical="center" wrapText="1"/>
      <protection locked="0"/>
    </xf>
    <xf numFmtId="0" fontId="4" fillId="0" borderId="0" xfId="1" applyAlignment="1" applyProtection="1">
      <alignment horizontal="center" vertical="center" wrapText="1"/>
      <protection locked="0"/>
    </xf>
    <xf numFmtId="164" fontId="8" fillId="0" borderId="0" xfId="0" applyNumberFormat="1" applyFont="1" applyAlignment="1">
      <alignment horizontal="center" vertical="center" wrapText="1"/>
    </xf>
    <xf numFmtId="6" fontId="8" fillId="0" borderId="0" xfId="0" applyNumberFormat="1" applyFont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2" fillId="5" borderId="9" xfId="0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0" fontId="4" fillId="0" borderId="0" xfId="1" applyBorder="1" applyAlignment="1" applyProtection="1">
      <alignment horizontal="center" vertical="center" wrapText="1"/>
      <protection locked="0"/>
    </xf>
    <xf numFmtId="0" fontId="2" fillId="5" borderId="9" xfId="0" applyFont="1" applyFill="1" applyBorder="1" applyAlignment="1" applyProtection="1">
      <alignment horizontal="center" vertical="center"/>
      <protection locked="0"/>
    </xf>
    <xf numFmtId="0" fontId="5" fillId="5" borderId="9" xfId="0" applyFont="1" applyFill="1" applyBorder="1" applyAlignment="1" applyProtection="1">
      <alignment horizontal="center" vertical="center"/>
      <protection locked="0"/>
    </xf>
    <xf numFmtId="164" fontId="8" fillId="0" borderId="0" xfId="0" applyNumberFormat="1" applyFont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  <xf numFmtId="164" fontId="0" fillId="0" borderId="0" xfId="0" applyNumberFormat="1" applyAlignment="1" applyProtection="1">
      <alignment horizontal="center" vertical="center"/>
      <protection locked="0"/>
    </xf>
    <xf numFmtId="0" fontId="8" fillId="0" borderId="0" xfId="0" applyFont="1"/>
    <xf numFmtId="164" fontId="8" fillId="0" borderId="0" xfId="0" applyNumberFormat="1" applyFont="1"/>
    <xf numFmtId="0" fontId="2" fillId="2" borderId="11" xfId="0" applyFont="1" applyFill="1" applyBorder="1" applyProtection="1">
      <protection locked="0"/>
    </xf>
    <xf numFmtId="164" fontId="0" fillId="0" borderId="12" xfId="0" applyNumberFormat="1" applyBorder="1" applyAlignment="1">
      <alignment horizontal="center" vertical="center"/>
    </xf>
    <xf numFmtId="14" fontId="0" fillId="0" borderId="0" xfId="0" applyNumberFormat="1" applyAlignment="1" applyProtection="1">
      <alignment horizontal="center" vertical="center"/>
      <protection locked="0"/>
    </xf>
    <xf numFmtId="14" fontId="8" fillId="0" borderId="0" xfId="0" applyNumberFormat="1" applyFont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164" fontId="8" fillId="4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164" fontId="8" fillId="3" borderId="3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Normal" xfId="0" builtinId="0"/>
    <cellStyle name="היפר-קישור" xfId="1" builtinId="8"/>
  </cellStyles>
  <dxfs count="9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outline val="0"/>
        <shadow val="0"/>
        <u val="none"/>
        <vertAlign val="baseline"/>
        <sz val="11"/>
        <color rgb="FF00B0F0"/>
        <name val="Arial"/>
        <family val="2"/>
        <scheme val="minor"/>
      </font>
      <numFmt numFmtId="19" formatCode="dd/mm/yyyy"/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B0F0"/>
        <name val="Arial"/>
        <family val="2"/>
        <scheme val="minor"/>
      </font>
      <numFmt numFmtId="19" formatCode="dd/mm/yyyy"/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B0F0"/>
        <name val="Arial"/>
        <family val="2"/>
        <scheme val="minor"/>
      </font>
      <numFmt numFmtId="19" formatCode="dd/mm/yyyy"/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B0F0"/>
        <name val="Arial"/>
        <family val="2"/>
        <scheme val="minor"/>
      </font>
      <numFmt numFmtId="19" formatCode="dd/mm/yyyy"/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B0F0"/>
        <name val="Arial"/>
        <family val="2"/>
        <scheme val="minor"/>
      </font>
      <numFmt numFmtId="19" formatCode="dd/mm/yyyy"/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B0F0"/>
        <name val="Arial"/>
        <family val="2"/>
        <scheme val="minor"/>
      </font>
      <numFmt numFmtId="19" formatCode="dd/mm/yyyy"/>
      <alignment horizontal="center" vertical="center" textRotation="0" wrapText="0" indent="0" justifyLastLine="0" shrinkToFit="0" readingOrder="0"/>
      <protection locked="1" hidden="0"/>
    </dxf>
    <dxf>
      <numFmt numFmtId="19" formatCode="dd/mm/yyyy"/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border outline="0">
        <top style="thin">
          <color auto="1"/>
        </top>
      </border>
    </dxf>
    <dxf>
      <alignment horizontal="center" vertical="center" textRotation="0" wrapText="0" indent="0" justifyLastLine="0" shrinkToFit="0" readingOrder="0"/>
      <protection locked="0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00B0F0"/>
        <name val="Arial"/>
        <family val="2"/>
        <scheme val="minor"/>
      </font>
      <numFmt numFmtId="164" formatCode="&quot;₪&quot;\ #,##0"/>
      <alignment horizontal="center" vertical="center" textRotation="0" wrapText="0" indent="0" justifyLastLine="0" shrinkToFit="0" readingOrder="0"/>
      <protection locked="1" hidden="0"/>
    </dxf>
    <dxf>
      <numFmt numFmtId="164" formatCode="&quot;₪&quot;\ #,##0"/>
      <alignment horizontal="center" vertical="center" textRotation="0" wrapText="0" indent="0" justifyLastLine="0" shrinkToFit="0" readingOrder="0"/>
      <protection locked="0" hidden="0"/>
    </dxf>
    <dxf>
      <numFmt numFmtId="164" formatCode="&quot;₪&quot;\ #,##0"/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B0F0"/>
        <name val="Arial"/>
        <family val="2"/>
        <scheme val="minor"/>
      </font>
      <numFmt numFmtId="164" formatCode="&quot;₪&quot;\ #,##0"/>
      <protection locked="1" hidden="0"/>
    </dxf>
    <dxf>
      <font>
        <strike val="0"/>
        <outline val="0"/>
        <shadow val="0"/>
        <u val="none"/>
        <vertAlign val="baseline"/>
        <sz val="11"/>
        <color rgb="FF00B0F0"/>
        <name val="Arial"/>
        <family val="2"/>
        <scheme val="minor"/>
      </font>
      <numFmt numFmtId="164" formatCode="&quot;₪&quot;\ #,##0"/>
      <protection locked="1" hidden="0"/>
    </dxf>
    <dxf>
      <font>
        <strike val="0"/>
        <outline val="0"/>
        <shadow val="0"/>
        <u val="none"/>
        <vertAlign val="baseline"/>
        <sz val="11"/>
        <color rgb="FF00B0F0"/>
        <name val="Arial"/>
        <family val="2"/>
        <scheme val="minor"/>
      </font>
      <protection locked="1" hidden="0"/>
    </dxf>
    <dxf>
      <border outline="0">
        <top style="thin">
          <color auto="1"/>
        </top>
      </border>
    </dxf>
    <dxf>
      <font>
        <strike val="0"/>
        <outline val="0"/>
        <shadow val="0"/>
        <u val="none"/>
        <vertAlign val="baseline"/>
        <sz val="11"/>
        <color rgb="FF00B0F0"/>
        <name val="Arial"/>
        <family val="2"/>
        <scheme val="minor"/>
      </font>
      <protection locked="1" hidden="0"/>
    </dxf>
    <dxf>
      <border outline="0">
        <bottom style="thin">
          <color auto="1"/>
        </bottom>
      </border>
    </dxf>
    <dxf>
      <fill>
        <patternFill patternType="solid">
          <fgColor indexed="64"/>
          <bgColor theme="9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rgb="FF00B0F0"/>
        <name val="Arial"/>
        <family val="2"/>
        <scheme val="minor"/>
      </font>
      <numFmt numFmtId="164" formatCode="&quot;₪&quot;\ #,##0"/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B0F0"/>
        <name val="Arial"/>
        <family val="2"/>
        <scheme val="minor"/>
      </font>
      <numFmt numFmtId="164" formatCode="&quot;₪&quot;\ #,##0"/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B0F0"/>
        <name val="Arial"/>
        <family val="2"/>
        <scheme val="minor"/>
      </font>
      <numFmt numFmtId="164" formatCode="&quot;₪&quot;\ #,##0"/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B0F0"/>
        <name val="Arial"/>
        <family val="2"/>
        <scheme val="minor"/>
      </font>
      <numFmt numFmtId="164" formatCode="&quot;₪&quot;\ #,##0"/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B0F0"/>
        <name val="Arial"/>
        <family val="2"/>
        <scheme val="minor"/>
      </font>
      <numFmt numFmtId="164" formatCode="&quot;₪&quot;\ #,##0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numFmt numFmtId="164" formatCode="&quot;₪&quot;\ #,##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B0F0"/>
        <name val="Arial"/>
        <family val="2"/>
        <scheme val="minor"/>
      </font>
      <numFmt numFmtId="164" formatCode="&quot;₪&quot;\ #,##0"/>
      <alignment horizontal="center" vertical="center" textRotation="0" wrapText="0" indent="0" justifyLastLine="0" shrinkToFit="0" readingOrder="0"/>
      <protection locked="1" hidden="0"/>
    </dxf>
    <dxf>
      <numFmt numFmtId="164" formatCode="&quot;₪&quot;\ #,##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B0F0"/>
        <name val="Arial"/>
        <family val="2"/>
        <scheme val="minor"/>
      </font>
      <numFmt numFmtId="164" formatCode="&quot;₪&quot;\ #,##0"/>
      <alignment horizontal="center" vertical="center" textRotation="0" wrapText="0" indent="0" justifyLastLine="0" shrinkToFit="0" readingOrder="0"/>
      <protection locked="1" hidden="0"/>
    </dxf>
    <dxf>
      <numFmt numFmtId="164" formatCode="&quot;₪&quot;\ #,##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B0F0"/>
        <name val="Arial"/>
        <family val="2"/>
        <scheme val="minor"/>
      </font>
      <numFmt numFmtId="164" formatCode="&quot;₪&quot;\ #,##0"/>
      <alignment horizontal="center" vertical="center" textRotation="0" wrapText="0" indent="0" justifyLastLine="0" shrinkToFit="0" readingOrder="0"/>
      <protection locked="1" hidden="0"/>
    </dxf>
    <dxf>
      <numFmt numFmtId="164" formatCode="&quot;₪&quot;\ #,##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B0F0"/>
        <name val="Arial"/>
        <family val="2"/>
        <scheme val="minor"/>
      </font>
      <numFmt numFmtId="164" formatCode="&quot;₪&quot;\ #,##0"/>
      <alignment horizontal="center" vertical="center" textRotation="0" wrapText="0" indent="0" justifyLastLine="0" shrinkToFit="0" readingOrder="0"/>
      <protection locked="1" hidden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alignment horizontal="right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center" vertical="center" textRotation="0" indent="0" justifyLastLine="0" shrinkToFit="0" readingOrder="0"/>
      <protection locked="0" hidden="0"/>
    </dxf>
    <dxf>
      <alignment horizontal="center" vertical="center" textRotation="0" indent="0" justifyLastLine="0" shrinkToFit="0" readingOrder="0"/>
      <protection locked="0" hidden="0"/>
    </dxf>
    <dxf>
      <alignment horizontal="center" vertical="center" textRotation="0" indent="0" justifyLastLine="0" shrinkToFit="0" readingOrder="0"/>
      <protection locked="0" hidden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  <protection locked="0" hidden="0"/>
    </dxf>
    <dxf>
      <alignment horizontal="center" vertical="center" textRotation="0" indent="0" justifyLastLine="0" shrinkToFit="0" readingOrder="0"/>
    </dxf>
    <dxf>
      <numFmt numFmtId="19" formatCode="dd/mm/yyyy"/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numFmt numFmtId="19" formatCode="dd/mm/yyyy"/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rgb="FF00B0F0"/>
        <name val="Arial"/>
        <family val="2"/>
        <scheme val="minor"/>
      </font>
      <numFmt numFmtId="10" formatCode="&quot;₪&quot;\ #,##0;[Red]&quot;₪&quot;\ \-#,##0"/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B0F0"/>
        <name val="Arial"/>
        <family val="2"/>
        <scheme val="minor"/>
      </font>
      <numFmt numFmtId="164" formatCode="&quot;₪&quot;\ #,##0"/>
      <alignment horizontal="center" vertical="center" textRotation="0" wrapText="1" indent="0" justifyLastLine="0" shrinkToFit="0" readingOrder="0"/>
      <protection locked="1" hidden="0"/>
    </dxf>
    <dxf>
      <alignment horizontal="center" vertical="center" textRotation="0" wrapText="1" indent="0" justifyLastLine="0" shrinkToFit="0" readingOrder="0"/>
      <protection locked="0" hidden="0"/>
    </dxf>
    <dxf>
      <numFmt numFmtId="10" formatCode="&quot;₪&quot;\ #,##0;[Red]&quot;₪&quot;\ \-#,##0"/>
      <alignment horizontal="center" vertical="center" textRotation="0" wrapText="1" indent="0" justifyLastLine="0" shrinkToFit="0" readingOrder="0"/>
      <protection locked="0" hidden="0"/>
    </dxf>
    <dxf>
      <numFmt numFmtId="10" formatCode="&quot;₪&quot;\ #,##0;[Red]&quot;₪&quot;\ \-#,##0"/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1" indent="0" justifyLastLine="0" shrinkToFit="0" readingOrder="0"/>
      <protection locked="0" hidden="0"/>
    </dxf>
    <dxf>
      <border outline="0">
        <top style="thin">
          <color auto="1"/>
        </top>
      </border>
    </dxf>
    <dxf>
      <alignment horizontal="center" vertical="center" textRotation="0" wrapText="1" indent="0" justifyLastLine="0" shrinkToFit="0" readingOrder="0"/>
      <protection locked="0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4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[מחשבון עליות וניהול וועד בית (version 1).xlsx]גיליון4!PivotTable4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/>
              <a:t>הוצאות הכנסות</a:t>
            </a:r>
          </a:p>
        </c:rich>
      </c:tx>
      <c:layout>
        <c:manualLayout>
          <c:xMode val="edge"/>
          <c:yMode val="edge"/>
          <c:x val="0.46111105934243429"/>
          <c:y val="8.16492365698869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ivotFmts>
      <c:pivotFmt>
        <c:idx val="0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circle"/>
          <c:size val="4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circle"/>
          <c:size val="4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32940698980674749"/>
          <c:y val="0.17139351389125895"/>
          <c:w val="0.55427580927384079"/>
          <c:h val="0.753065762613006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גיליון4!$A$3</c:f>
              <c:strCache>
                <c:ptCount val="1"/>
                <c:pt idx="0">
                  <c:v>סכום של הכנסות שנתיות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גיליון4!$A$4</c:f>
              <c:strCache>
                <c:ptCount val="1"/>
                <c:pt idx="0">
                  <c:v>סה"כ</c:v>
                </c:pt>
              </c:strCache>
            </c:strRef>
          </c:cat>
          <c:val>
            <c:numRef>
              <c:f>גיליון4!$A$4</c:f>
              <c:numCache>
                <c:formatCode>General</c:formatCode>
                <c:ptCount val="1"/>
                <c:pt idx="0">
                  <c:v>83280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B8-458D-A920-FB24B89CB9CE}"/>
            </c:ext>
          </c:extLst>
        </c:ser>
        <c:ser>
          <c:idx val="1"/>
          <c:order val="1"/>
          <c:tx>
            <c:strRef>
              <c:f>גיליון4!$B$3</c:f>
              <c:strCache>
                <c:ptCount val="1"/>
                <c:pt idx="0">
                  <c:v>סכום של הוצאות שנתיות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גיליון4!$A$4</c:f>
              <c:strCache>
                <c:ptCount val="1"/>
                <c:pt idx="0">
                  <c:v>סה"כ</c:v>
                </c:pt>
              </c:strCache>
            </c:strRef>
          </c:cat>
          <c:val>
            <c:numRef>
              <c:f>גיליון4!$B$4</c:f>
              <c:numCache>
                <c:formatCode>General</c:formatCode>
                <c:ptCount val="1"/>
                <c:pt idx="0">
                  <c:v>83513.333333333343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B8-458D-A920-FB24B89CB9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951676256"/>
        <c:axId val="951667616"/>
      </c:barChart>
      <c:catAx>
        <c:axId val="951676256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951667616"/>
        <c:crosses val="autoZero"/>
        <c:auto val="1"/>
        <c:lblAlgn val="ctr"/>
        <c:lblOffset val="100"/>
        <c:noMultiLvlLbl val="0"/>
      </c:catAx>
      <c:valAx>
        <c:axId val="951667616"/>
        <c:scaling>
          <c:orientation val="minMax"/>
          <c:min val="81000"/>
        </c:scaling>
        <c:delete val="0"/>
        <c:axPos val="r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95167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[מחשבון עליות וניהול וועד בית (version 1).xlsx]גיליון4!PivotTable5</c:name>
    <c:fmtId val="2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800" b="1" i="0" u="none" strike="noStrike" baseline="0"/>
              <a:t>גרף פילוח הוצאות</a:t>
            </a:r>
            <a:endParaRPr lang="he-I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dLbl>
          <c:idx val="0"/>
          <c:dLblPos val="bestFi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dLbl>
          <c:idx val="0"/>
          <c:dLblPos val="bestFi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dLbl>
          <c:idx val="0"/>
          <c:dLblPos val="bestFi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dLbl>
          <c:idx val="0"/>
          <c:dLblPos val="bestFi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dLbl>
          <c:idx val="0"/>
          <c:dLblPos val="bestFi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dLbl>
          <c:idx val="0"/>
          <c:dLblPos val="bestFi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dLbl>
          <c:idx val="0"/>
          <c:dLblPos val="bestFi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dLbl>
          <c:idx val="0"/>
          <c:dLblPos val="bestFi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dLbl>
          <c:idx val="0"/>
          <c:dLblPos val="bestFi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dLbl>
          <c:idx val="0"/>
          <c:dLblPos val="bestFi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dLbl>
          <c:idx val="0"/>
          <c:dLblPos val="bestFi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dLbl>
          <c:idx val="0"/>
          <c:dLblPos val="bestFi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dLbl>
          <c:idx val="0"/>
          <c:dLblPos val="bestFi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dLbl>
          <c:idx val="0"/>
          <c:dLblPos val="bestFi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dLbl>
          <c:idx val="0"/>
          <c:dLblPos val="bestFi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dLbl>
          <c:idx val="0"/>
          <c:dLblPos val="bestFi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dLbl>
          <c:idx val="0"/>
          <c:dLblPos val="bestFi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dLbl>
          <c:idx val="0"/>
          <c:dLblPos val="bestFi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dLbl>
          <c:idx val="0"/>
          <c:dLblPos val="bestFi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dLbl>
          <c:idx val="0"/>
          <c:dLblPos val="bestFi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dLbl>
          <c:idx val="0"/>
          <c:dLblPos val="bestFi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dLbl>
          <c:idx val="0"/>
          <c:dLblPos val="bestFi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dLbl>
          <c:idx val="0"/>
          <c:dLblPos val="bestFi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7"/>
        <c:dLbl>
          <c:idx val="0"/>
          <c:dLblPos val="bestFi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8"/>
        <c:dLbl>
          <c:idx val="0"/>
          <c:dLblPos val="bestFi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9"/>
        <c:dLbl>
          <c:idx val="0"/>
          <c:dLblPos val="bestFi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0"/>
        <c:dLbl>
          <c:idx val="0"/>
          <c:dLblPos val="bestFi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1"/>
        <c:dLbl>
          <c:idx val="0"/>
          <c:dLblPos val="bestFi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2"/>
        <c:dLbl>
          <c:idx val="0"/>
          <c:dLblPos val="bestFi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3"/>
        <c:dLbl>
          <c:idx val="0"/>
          <c:dLblPos val="bestFi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4"/>
        <c:dLbl>
          <c:idx val="0"/>
          <c:dLblPos val="bestFi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5"/>
        <c:dLbl>
          <c:idx val="0"/>
          <c:dLblPos val="bestFi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6"/>
        <c:dLbl>
          <c:idx val="0"/>
          <c:dLblPos val="bestFi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7"/>
        <c:dLbl>
          <c:idx val="0"/>
          <c:dLblPos val="bestFi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8"/>
        <c:dLbl>
          <c:idx val="0"/>
          <c:dLblPos val="bestFi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9"/>
        <c:dLbl>
          <c:idx val="0"/>
          <c:dLblPos val="bestFi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0"/>
        <c:dLbl>
          <c:idx val="0"/>
          <c:dLblPos val="bestFi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1"/>
        <c:dLbl>
          <c:idx val="0"/>
          <c:dLblPos val="bestFi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2"/>
        <c:dLbl>
          <c:idx val="0"/>
          <c:dLblPos val="bestFi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3"/>
        <c:dLbl>
          <c:idx val="0"/>
          <c:dLblPos val="bestFi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4"/>
        <c:dLbl>
          <c:idx val="0"/>
          <c:dLblPos val="bestFi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5"/>
        <c:dLbl>
          <c:idx val="0"/>
          <c:dLblPos val="bestFi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6"/>
        <c:dLbl>
          <c:idx val="0"/>
          <c:dLblPos val="bestFi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7"/>
        <c:dLbl>
          <c:idx val="0"/>
          <c:dLblPos val="bestFi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8"/>
        <c:dLbl>
          <c:idx val="0"/>
          <c:dLblPos val="bestFi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9"/>
        <c:dLbl>
          <c:idx val="0"/>
          <c:dLblPos val="bestFi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0"/>
        <c:dLbl>
          <c:idx val="0"/>
          <c:dLblPos val="bestFi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1"/>
        <c:dLbl>
          <c:idx val="0"/>
          <c:dLblPos val="bestFit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circle"/>
          <c:size val="6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2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2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2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2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2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3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3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3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3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3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3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3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3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3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3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4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4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4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4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45"/>
        <c:spPr>
          <a:solidFill>
            <a:schemeClr val="accent1"/>
          </a:solidFill>
          <a:ln>
            <a:noFill/>
          </a:ln>
          <a:effectLst>
            <a:glow>
              <a:schemeClr val="accent1">
                <a:alpha val="40000"/>
              </a:schemeClr>
            </a:glow>
            <a:softEdge rad="0"/>
          </a:effectLst>
        </c:spPr>
      </c:pivotFmt>
      <c:pivotFmt>
        <c:idx val="14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4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4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4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5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5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5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5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5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</c:pivotFmts>
    <c:plotArea>
      <c:layout/>
      <c:pieChart>
        <c:varyColors val="1"/>
        <c:ser>
          <c:idx val="0"/>
          <c:order val="0"/>
          <c:tx>
            <c:strRef>
              <c:f>גיליון4!$B$7</c:f>
              <c:strCache>
                <c:ptCount val="1"/>
                <c:pt idx="0">
                  <c:v>סה"כ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6B7-4A0C-BB1B-5BBBC2CE2F9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6B7-4A0C-BB1B-5BBBC2CE2F9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6B7-4A0C-BB1B-5BBBC2CE2F9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6B7-4A0C-BB1B-5BBBC2CE2F9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6B7-4A0C-BB1B-5BBBC2CE2F9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glow>
                  <a:schemeClr val="accent1">
                    <a:alpha val="40000"/>
                  </a:schemeClr>
                </a:glow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0B-16B7-4A0C-BB1B-5BBBC2CE2F9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6B7-4A0C-BB1B-5BBBC2CE2F9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16B7-4A0C-BB1B-5BBBC2CE2F9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16B7-4A0C-BB1B-5BBBC2CE2F9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16B7-4A0C-BB1B-5BBBC2CE2F9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16B7-4A0C-BB1B-5BBBC2CE2F9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16B7-4A0C-BB1B-5BBBC2CE2F96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16B7-4A0C-BB1B-5BBBC2CE2F96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16B7-4A0C-BB1B-5BBBC2CE2F96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16B7-4A0C-BB1B-5BBBC2CE2F96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גיליון4!$A$8:$A$23</c:f>
              <c:strCache>
                <c:ptCount val="15"/>
                <c:pt idx="0">
                  <c:v>אבטחה</c:v>
                </c:pt>
                <c:pt idx="1">
                  <c:v>אחזקה ושיפוץ</c:v>
                </c:pt>
                <c:pt idx="2">
                  <c:v>ביטוח</c:v>
                </c:pt>
                <c:pt idx="3">
                  <c:v>גינון</c:v>
                </c:pt>
                <c:pt idx="4">
                  <c:v>דמי רזרבה</c:v>
                </c:pt>
                <c:pt idx="5">
                  <c:v>חשמל</c:v>
                </c:pt>
                <c:pt idx="6">
                  <c:v>כיבוי אש</c:v>
                </c:pt>
                <c:pt idx="7">
                  <c:v>ניהול ועד</c:v>
                </c:pt>
                <c:pt idx="8">
                  <c:v>ניקיון</c:v>
                </c:pt>
                <c:pt idx="9">
                  <c:v>ציוד ושדרוגים</c:v>
                </c:pt>
                <c:pt idx="10">
                  <c:v>שיפוצים</c:v>
                </c:pt>
                <c:pt idx="11">
                  <c:v>תחזוקה</c:v>
                </c:pt>
                <c:pt idx="12">
                  <c:v>תחזוקה כללית</c:v>
                </c:pt>
                <c:pt idx="13">
                  <c:v>תחזוקת מערכות בטיחות</c:v>
                </c:pt>
                <c:pt idx="14">
                  <c:v>תקשורת</c:v>
                </c:pt>
              </c:strCache>
            </c:strRef>
          </c:cat>
          <c:val>
            <c:numRef>
              <c:f>גיליון4!$B$8:$B$23</c:f>
              <c:numCache>
                <c:formatCode>General</c:formatCode>
                <c:ptCount val="15"/>
                <c:pt idx="0">
                  <c:v>1800</c:v>
                </c:pt>
                <c:pt idx="1">
                  <c:v>3333.3333333333335</c:v>
                </c:pt>
                <c:pt idx="2">
                  <c:v>1200</c:v>
                </c:pt>
                <c:pt idx="3">
                  <c:v>2400</c:v>
                </c:pt>
                <c:pt idx="4">
                  <c:v>300</c:v>
                </c:pt>
                <c:pt idx="5">
                  <c:v>43680</c:v>
                </c:pt>
                <c:pt idx="6">
                  <c:v>600</c:v>
                </c:pt>
                <c:pt idx="7">
                  <c:v>0</c:v>
                </c:pt>
                <c:pt idx="8">
                  <c:v>21900</c:v>
                </c:pt>
                <c:pt idx="9">
                  <c:v>0</c:v>
                </c:pt>
                <c:pt idx="10">
                  <c:v>0</c:v>
                </c:pt>
                <c:pt idx="11">
                  <c:v>1800</c:v>
                </c:pt>
                <c:pt idx="12">
                  <c:v>3000</c:v>
                </c:pt>
                <c:pt idx="13">
                  <c:v>2000</c:v>
                </c:pt>
                <c:pt idx="14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16B7-4A0C-BB1B-5BBBC2CE2F9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[מחשבון עליות וניהול וועד בית (version 1).xlsx]גיליון4!PivotTable6</c:name>
    <c:fmtId val="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400" b="1" i="0" u="none" strike="noStrike" cap="none" baseline="0"/>
              <a:t>מאזן כללי לאורך השנים</a:t>
            </a:r>
            <a:endParaRPr lang="he-I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ivotFmts>
      <c:pivotFmt>
        <c:idx val="0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circle"/>
          <c:size val="4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noFill/>
          <a:ln w="9525" cap="flat" cmpd="sng" algn="ctr">
            <a:solidFill>
              <a:srgbClr val="C00000"/>
            </a:solidFill>
            <a:miter lim="800000"/>
          </a:ln>
          <a:effectLst>
            <a:glow rad="63500">
              <a:srgbClr val="FF0000">
                <a:alpha val="25000"/>
              </a:srgbClr>
            </a:glow>
          </a:effectLst>
        </c:spPr>
      </c:pivotFmt>
      <c:pivotFmt>
        <c:idx val="2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noFill/>
          <a:ln w="9525" cap="flat" cmpd="sng" algn="ctr">
            <a:solidFill>
              <a:srgbClr val="C00000"/>
            </a:solidFill>
            <a:miter lim="800000"/>
          </a:ln>
          <a:effectLst>
            <a:glow rad="63500">
              <a:srgbClr val="FF0000">
                <a:alpha val="25000"/>
              </a:srgbClr>
            </a:glow>
          </a:effectLst>
        </c:spPr>
      </c:pivotFmt>
      <c:pivotFmt>
        <c:idx val="4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noFill/>
          <a:ln w="9525" cap="flat" cmpd="sng" algn="ctr">
            <a:solidFill>
              <a:srgbClr val="C00000"/>
            </a:solidFill>
            <a:miter lim="800000"/>
          </a:ln>
          <a:effectLst>
            <a:glow rad="63500">
              <a:srgbClr val="FF0000">
                <a:alpha val="25000"/>
              </a:srgbClr>
            </a:glow>
          </a:effectLst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גיליון4!$B$26</c:f>
              <c:strCache>
                <c:ptCount val="1"/>
                <c:pt idx="0">
                  <c:v>סה"כ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Pt>
            <c:idx val="3"/>
            <c:invertIfNegative val="0"/>
            <c:bubble3D val="0"/>
            <c:spPr>
              <a:noFill/>
              <a:ln w="9525" cap="flat" cmpd="sng" algn="ctr">
                <a:solidFill>
                  <a:srgbClr val="C00000"/>
                </a:solidFill>
                <a:miter lim="800000"/>
              </a:ln>
              <a:effectLst>
                <a:glow rad="63500">
                  <a:srgbClr val="FF0000">
                    <a:alpha val="25000"/>
                  </a:srgb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1-7064-441F-96CC-F47BDB929C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גיליון4!$A$27:$A$31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גיליון4!$B$27:$B$31</c:f>
              <c:numCache>
                <c:formatCode>General</c:formatCode>
                <c:ptCount val="4"/>
                <c:pt idx="0">
                  <c:v>1191</c:v>
                </c:pt>
                <c:pt idx="1">
                  <c:v>2171</c:v>
                </c:pt>
                <c:pt idx="2">
                  <c:v>2151</c:v>
                </c:pt>
                <c:pt idx="3">
                  <c:v>-869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64-441F-96CC-F47BDB929C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1095001376"/>
        <c:axId val="1095007616"/>
      </c:barChart>
      <c:catAx>
        <c:axId val="1095001376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095007616"/>
        <c:crosses val="autoZero"/>
        <c:auto val="1"/>
        <c:lblAlgn val="ctr"/>
        <c:lblOffset val="100"/>
        <c:noMultiLvlLbl val="0"/>
      </c:catAx>
      <c:valAx>
        <c:axId val="1095007616"/>
        <c:scaling>
          <c:orientation val="minMax"/>
        </c:scaling>
        <c:delete val="0"/>
        <c:axPos val="r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095001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[מחשבון עליות וניהול וועד בית (version 1).xlsx]גיליון4!PivotTable7</c:name>
    <c:fmtId val="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800" b="1" i="0" u="none" strike="noStrike" baseline="0"/>
              <a:t>התפלגות תשלומים של דיירים לפי שטח</a:t>
            </a:r>
            <a:endParaRPr lang="he-I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circle"/>
          <c:size val="6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circle"/>
          <c:size val="6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2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2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2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2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2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2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2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2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2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3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3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3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3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3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3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spPr>
            <a:pattFill prst="pct75">
              <a:fgClr>
                <a:sysClr val="windowText" lastClr="000000">
                  <a:lumMod val="75000"/>
                  <a:lumOff val="25000"/>
                </a:sysClr>
              </a:fgClr>
              <a:bgClr>
                <a:sysClr val="windowText" lastClr="000000">
                  <a:lumMod val="65000"/>
                  <a:lumOff val="35000"/>
                </a:sysClr>
              </a:bgClr>
            </a:patt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ctr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3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3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3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40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41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42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43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44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45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</c:spPr>
      </c:pivotFmt>
    </c:pivotFmts>
    <c:plotArea>
      <c:layout/>
      <c:pieChart>
        <c:varyColors val="1"/>
        <c:ser>
          <c:idx val="0"/>
          <c:order val="0"/>
          <c:tx>
            <c:strRef>
              <c:f>גיליון4!$G$10</c:f>
              <c:strCache>
                <c:ptCount val="1"/>
                <c:pt idx="0">
                  <c:v>סכום של שטח דירה במ"ר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727-4091-95D1-2152F16209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727-4091-95D1-2152F16209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727-4091-95D1-2152F16209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727-4091-95D1-2152F16209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0727-4091-95D1-2152F162095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0727-4091-95D1-2152F162095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0727-4091-95D1-2152F162095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0727-4091-95D1-2152F162095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0727-4091-95D1-2152F162095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0727-4091-95D1-2152F1620956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גיליון4!$F$11:$F$21</c:f>
              <c:strCache>
                <c:ptCount val="10"/>
                <c:pt idx="0">
                  <c:v>אורן בר-און</c:v>
                </c:pt>
                <c:pt idx="1">
                  <c:v>איתי לוי</c:v>
                </c:pt>
                <c:pt idx="2">
                  <c:v>גלית כהן</c:v>
                </c:pt>
                <c:pt idx="3">
                  <c:v>טלי כהן</c:v>
                </c:pt>
                <c:pt idx="4">
                  <c:v>ירון לוי</c:v>
                </c:pt>
                <c:pt idx="5">
                  <c:v>מאור ישראלי</c:v>
                </c:pt>
                <c:pt idx="6">
                  <c:v>נטע שחר</c:v>
                </c:pt>
                <c:pt idx="7">
                  <c:v>עדי רפאלי</c:v>
                </c:pt>
                <c:pt idx="8">
                  <c:v>ענת רביב</c:v>
                </c:pt>
                <c:pt idx="9">
                  <c:v>רון יעקב</c:v>
                </c:pt>
              </c:strCache>
            </c:strRef>
          </c:cat>
          <c:val>
            <c:numRef>
              <c:f>גיליון4!$G$11:$G$21</c:f>
              <c:numCache>
                <c:formatCode>General</c:formatCode>
                <c:ptCount val="10"/>
                <c:pt idx="0">
                  <c:v>100</c:v>
                </c:pt>
                <c:pt idx="1">
                  <c:v>90</c:v>
                </c:pt>
                <c:pt idx="2">
                  <c:v>120</c:v>
                </c:pt>
                <c:pt idx="3">
                  <c:v>70</c:v>
                </c:pt>
                <c:pt idx="4">
                  <c:v>90</c:v>
                </c:pt>
                <c:pt idx="5">
                  <c:v>110</c:v>
                </c:pt>
                <c:pt idx="6">
                  <c:v>80</c:v>
                </c:pt>
                <c:pt idx="7">
                  <c:v>120</c:v>
                </c:pt>
                <c:pt idx="8">
                  <c:v>85</c:v>
                </c:pt>
                <c:pt idx="9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727-4091-95D1-2152F1620956}"/>
            </c:ext>
          </c:extLst>
        </c:ser>
        <c:ser>
          <c:idx val="1"/>
          <c:order val="1"/>
          <c:tx>
            <c:strRef>
              <c:f>גיליון4!$H$10</c:f>
              <c:strCache>
                <c:ptCount val="1"/>
                <c:pt idx="0">
                  <c:v>סכום של תשלום דמי וועד שנתי בחלוקה עפ"י גודל דירה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6-0727-4091-95D1-2152F16209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8-0727-4091-95D1-2152F16209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A-0727-4091-95D1-2152F16209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C-0727-4091-95D1-2152F16209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E-0727-4091-95D1-2152F162095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0-0727-4091-95D1-2152F162095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2-0727-4091-95D1-2152F162095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4-0727-4091-95D1-2152F162095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6-0727-4091-95D1-2152F162095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8-0727-4091-95D1-2152F1620956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גיליון4!$F$11:$F$21</c:f>
              <c:strCache>
                <c:ptCount val="10"/>
                <c:pt idx="0">
                  <c:v>אורן בר-און</c:v>
                </c:pt>
                <c:pt idx="1">
                  <c:v>איתי לוי</c:v>
                </c:pt>
                <c:pt idx="2">
                  <c:v>גלית כהן</c:v>
                </c:pt>
                <c:pt idx="3">
                  <c:v>טלי כהן</c:v>
                </c:pt>
                <c:pt idx="4">
                  <c:v>ירון לוי</c:v>
                </c:pt>
                <c:pt idx="5">
                  <c:v>מאור ישראלי</c:v>
                </c:pt>
                <c:pt idx="6">
                  <c:v>נטע שחר</c:v>
                </c:pt>
                <c:pt idx="7">
                  <c:v>עדי רפאלי</c:v>
                </c:pt>
                <c:pt idx="8">
                  <c:v>ענת רביב</c:v>
                </c:pt>
                <c:pt idx="9">
                  <c:v>רון יעקב</c:v>
                </c:pt>
              </c:strCache>
            </c:strRef>
          </c:cat>
          <c:val>
            <c:numRef>
              <c:f>גיליון4!$H$11:$H$21</c:f>
              <c:numCache>
                <c:formatCode>General</c:formatCode>
                <c:ptCount val="10"/>
                <c:pt idx="0">
                  <c:v>8628</c:v>
                </c:pt>
                <c:pt idx="1">
                  <c:v>7764</c:v>
                </c:pt>
                <c:pt idx="2">
                  <c:v>10356</c:v>
                </c:pt>
                <c:pt idx="3">
                  <c:v>6048</c:v>
                </c:pt>
                <c:pt idx="4">
                  <c:v>7764</c:v>
                </c:pt>
                <c:pt idx="5">
                  <c:v>9492</c:v>
                </c:pt>
                <c:pt idx="6">
                  <c:v>6900</c:v>
                </c:pt>
                <c:pt idx="7">
                  <c:v>10356</c:v>
                </c:pt>
                <c:pt idx="8">
                  <c:v>7332</c:v>
                </c:pt>
                <c:pt idx="9">
                  <c:v>8628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0727-4091-95D1-2152F162095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228599</xdr:rowOff>
    </xdr:from>
    <xdr:to>
      <xdr:col>6</xdr:col>
      <xdr:colOff>676274</xdr:colOff>
      <xdr:row>21</xdr:row>
      <xdr:rowOff>0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297A7CF0-13A0-4FA2-85B4-530EDC3CCD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9525</xdr:rowOff>
    </xdr:from>
    <xdr:to>
      <xdr:col>6</xdr:col>
      <xdr:colOff>666750</xdr:colOff>
      <xdr:row>45</xdr:row>
      <xdr:rowOff>19050</xdr:rowOff>
    </xdr:to>
    <xdr:graphicFrame macro="">
      <xdr:nvGraphicFramePr>
        <xdr:cNvPr id="3" name="תרשים 2">
          <a:extLst>
            <a:ext uri="{FF2B5EF4-FFF2-40B4-BE49-F238E27FC236}">
              <a16:creationId xmlns:a16="http://schemas.microsoft.com/office/drawing/2014/main" id="{23809392-E3E2-473D-A6E6-7D26F8F977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</xdr:row>
      <xdr:rowOff>9525</xdr:rowOff>
    </xdr:from>
    <xdr:to>
      <xdr:col>15</xdr:col>
      <xdr:colOff>28575</xdr:colOff>
      <xdr:row>20</xdr:row>
      <xdr:rowOff>171450</xdr:rowOff>
    </xdr:to>
    <xdr:graphicFrame macro="">
      <xdr:nvGraphicFramePr>
        <xdr:cNvPr id="4" name="תרשים 3">
          <a:extLst>
            <a:ext uri="{FF2B5EF4-FFF2-40B4-BE49-F238E27FC236}">
              <a16:creationId xmlns:a16="http://schemas.microsoft.com/office/drawing/2014/main" id="{CA208617-21BA-4F7F-BDC9-4C0722572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9525</xdr:colOff>
      <xdr:row>21</xdr:row>
      <xdr:rowOff>9525</xdr:rowOff>
    </xdr:from>
    <xdr:to>
      <xdr:col>15</xdr:col>
      <xdr:colOff>57150</xdr:colOff>
      <xdr:row>45</xdr:row>
      <xdr:rowOff>28575</xdr:rowOff>
    </xdr:to>
    <xdr:graphicFrame macro="">
      <xdr:nvGraphicFramePr>
        <xdr:cNvPr id="5" name="תרשים 4">
          <a:extLst>
            <a:ext uri="{FF2B5EF4-FFF2-40B4-BE49-F238E27FC236}">
              <a16:creationId xmlns:a16="http://schemas.microsoft.com/office/drawing/2014/main" id="{0ED84CE9-E426-4F0F-A88E-37D5F9C4C6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דוד אלמועלם" refreshedDate="45594.825687731478" createdVersion="8" refreshedVersion="8" minRefreshableVersion="3" recordCount="1" xr:uid="{CB357BA6-7018-490F-932F-6ECADAAF14F9}">
  <cacheSource type="worksheet">
    <worksheetSource name="טבלה2"/>
  </cacheSource>
  <cacheFields count="4">
    <cacheField name="הכנסות חודשיות" numFmtId="164">
      <sharedItems containsSemiMixedTypes="0" containsString="0" containsNumber="1" containsInteger="1" minValue="6940" maxValue="6940"/>
    </cacheField>
    <cacheField name="הוצאות חודשיות" numFmtId="164">
      <sharedItems containsSemiMixedTypes="0" containsString="0" containsNumber="1" minValue="6934.4444444444443" maxValue="6934.4444444444443"/>
    </cacheField>
    <cacheField name="הכנסות שנתיות" numFmtId="164">
      <sharedItems containsSemiMixedTypes="0" containsString="0" containsNumber="1" containsInteger="1" minValue="83280" maxValue="83280"/>
    </cacheField>
    <cacheField name="הוצאות שנתיות" numFmtId="164">
      <sharedItems containsSemiMixedTypes="0" containsString="0" containsNumber="1" minValue="83513.333333333343" maxValue="83513.33333333334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דוד אלמועלם" refreshedDate="45594.830516550923" createdVersion="8" refreshedVersion="8" minRefreshableVersion="3" recordCount="15" xr:uid="{25A04933-6943-439B-859F-30E3381AFE04}">
  <cacheSource type="worksheet">
    <worksheetSource name="טבלה1"/>
  </cacheSource>
  <cacheFields count="20">
    <cacheField name="מספר סידורי" numFmtId="0">
      <sharedItems containsMixedTypes="1" containsNumber="1" containsInteger="1" minValue="13" maxValue="13"/>
    </cacheField>
    <cacheField name="קטגוריה ראשית" numFmtId="0">
      <sharedItems count="15">
        <s v="אבטחה"/>
        <s v="אחזקה ושיפוץ"/>
        <s v="ביטוח"/>
        <s v="גינון"/>
        <s v="חשמל"/>
        <s v="כיבוי אש"/>
        <s v="ניהול ועד"/>
        <s v="ניקיון"/>
        <s v="ציוד ושדרוגים"/>
        <s v="שיפוצים"/>
        <s v="תחזוקה"/>
        <s v="תחזוקה כללית"/>
        <s v="תחזוקת מערכות בטיחות"/>
        <s v="תקשורת"/>
        <s v="דמי רזרבה"/>
      </sharedItems>
    </cacheField>
    <cacheField name="תת-קטגוריה" numFmtId="0">
      <sharedItems/>
    </cacheField>
    <cacheField name="תיאור פריט" numFmtId="0">
      <sharedItems/>
    </cacheField>
    <cacheField name="שם הספק" numFmtId="0">
      <sharedItems/>
    </cacheField>
    <cacheField name="פרטי התקשרות-ספק" numFmtId="0">
      <sharedItems/>
    </cacheField>
    <cacheField name="סוג יחידה (שעה, ביקור, חודש)" numFmtId="0">
      <sharedItems/>
    </cacheField>
    <cacheField name="עלות ליחידה" numFmtId="0">
      <sharedItems containsMixedTypes="1" containsNumber="1" containsInteger="1" minValue="25" maxValue="20000"/>
    </cacheField>
    <cacheField name="כמות יחידות" numFmtId="0">
      <sharedItems containsSemiMixedTypes="0" containsString="0" containsNumber="1" containsInteger="1" minValue="1" maxValue="7000"/>
    </cacheField>
    <cacheField name="תדירות" numFmtId="0">
      <sharedItems/>
    </cacheField>
    <cacheField name="עלות חודשית" numFmtId="164">
      <sharedItems containsMixedTypes="1" containsNumber="1" minValue="25" maxValue="3640"/>
    </cacheField>
    <cacheField name="עלות שנתית" numFmtId="0">
      <sharedItems containsMixedTypes="1" containsNumber="1" minValue="300" maxValue="43680" count="11">
        <n v="1800"/>
        <n v="3333.3333333333335"/>
        <n v="1200"/>
        <n v="2400"/>
        <n v="43680"/>
        <n v="600"/>
        <s v=""/>
        <n v="21900"/>
        <n v="3000"/>
        <n v="2000"/>
        <n v="300"/>
      </sharedItems>
    </cacheField>
    <cacheField name="תאריך התחלה" numFmtId="14">
      <sharedItems containsNonDate="0" containsDate="1" containsMixedTypes="1" minDate="2024-01-01T00:00:00" maxDate="2024-01-09T00:00:00"/>
    </cacheField>
    <cacheField name="תאריך יעד לטיפול הבא" numFmtId="0">
      <sharedItems containsDate="1" containsMixedTypes="1" minDate="2024-02-01T00:00:00" maxDate="2025-01-02T00:00:00"/>
    </cacheField>
    <cacheField name="סטטוס" numFmtId="0">
      <sharedItems/>
    </cacheField>
    <cacheField name="דרישות אישור/רישיון" numFmtId="0">
      <sharedItems/>
    </cacheField>
    <cacheField name="פרטי קשר איש הוועד האחראי" numFmtId="0">
      <sharedItems/>
    </cacheField>
    <cacheField name="הערות כלליות" numFmtId="0">
      <sharedItems/>
    </cacheField>
    <cacheField name="פרטים מיוחדים" numFmtId="0">
      <sharedItems containsBlank="1"/>
    </cacheField>
    <cacheField name="תאריך עדכון אחרון" numFmtId="0">
      <sharedItems containsDate="1" containsMixedTypes="1" minDate="2024-01-01T00:00:00" maxDate="2024-01-03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דוד אלמועלם" refreshedDate="45594.844466203707" createdVersion="8" refreshedVersion="8" minRefreshableVersion="3" recordCount="4" xr:uid="{FC5CB889-ECFF-4B63-894F-9F1960682DE2}">
  <cacheSource type="worksheet">
    <worksheetSource name="טבלה7"/>
  </cacheSource>
  <cacheFields count="4">
    <cacheField name="שנה" numFmtId="0">
      <sharedItems containsSemiMixedTypes="0" containsString="0" containsNumber="1" containsInteger="1" minValue="2020" maxValue="2023" count="4">
        <n v="2020"/>
        <n v="2021"/>
        <n v="2022"/>
        <n v="2023"/>
      </sharedItems>
    </cacheField>
    <cacheField name="סך הוצאות" numFmtId="164">
      <sharedItems containsSemiMixedTypes="0" containsString="0" containsNumber="1" containsInteger="1" minValue="84787" maxValue="88227"/>
    </cacheField>
    <cacheField name="סך הכנסות" numFmtId="164">
      <sharedItems containsSemiMixedTypes="0" containsString="0" containsNumber="1" containsInteger="1" minValue="86758" maxValue="87358"/>
    </cacheField>
    <cacheField name="מאזן" numFmtId="164">
      <sharedItems containsSemiMixedTypes="0" containsString="0" containsNumber="1" containsInteger="1" minValue="-869" maxValue="217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דוד אלמועלם" refreshedDate="45594.848917708332" createdVersion="8" refreshedVersion="8" minRefreshableVersion="3" recordCount="10" xr:uid="{B66A2691-EB28-4D30-87C7-04CA656A7E6E}">
  <cacheSource type="worksheet">
    <worksheetSource name="טבלה6"/>
  </cacheSource>
  <cacheFields count="13">
    <cacheField name="דירה" numFmtId="0">
      <sharedItems containsSemiMixedTypes="0" containsString="0" containsNumber="1" containsInteger="1" minValue="1" maxValue="10"/>
    </cacheField>
    <cacheField name="שם דייר/שוכר" numFmtId="0">
      <sharedItems count="10">
        <s v="רון יעקב"/>
        <s v="נטע שחר"/>
        <s v="גלית כהן"/>
        <s v="ירון לוי"/>
        <s v="ענת רביב"/>
        <s v="מאור ישראלי"/>
        <s v="טלי כהן"/>
        <s v="איתי לוי"/>
        <s v="אורן בר-און"/>
        <s v="עדי רפאלי"/>
      </sharedItems>
    </cacheField>
    <cacheField name="פלאפון" numFmtId="0">
      <sharedItems/>
    </cacheField>
    <cacheField name="אימייל" numFmtId="0">
      <sharedItems/>
    </cacheField>
    <cacheField name="שטח דירה במ&quot;ר" numFmtId="0">
      <sharedItems containsSemiMixedTypes="0" containsString="0" containsNumber="1" containsInteger="1" minValue="70" maxValue="120"/>
    </cacheField>
    <cacheField name="כמות חדרים" numFmtId="0">
      <sharedItems containsSemiMixedTypes="0" containsString="0" containsNumber="1" containsInteger="1" minValue="2" maxValue="4"/>
    </cacheField>
    <cacheField name="קומה" numFmtId="0">
      <sharedItems containsSemiMixedTypes="0" containsString="0" containsNumber="1" containsInteger="1" minValue="1" maxValue="5"/>
    </cacheField>
    <cacheField name="מצב דירה" numFmtId="0">
      <sharedItems/>
    </cacheField>
    <cacheField name="תשלום דמי וועד חודשי בחלוקה שווה" numFmtId="164">
      <sharedItems containsSemiMixedTypes="0" containsString="0" containsNumber="1" containsInteger="1" minValue="694" maxValue="694"/>
    </cacheField>
    <cacheField name="תשלום דמי וועד חודשי בחלוקה  עפ&quot;י גודל דירה" numFmtId="164">
      <sharedItems containsSemiMixedTypes="0" containsString="0" containsNumber="1" containsInteger="1" minValue="504" maxValue="863"/>
    </cacheField>
    <cacheField name="תשלום דמי וועד שנתי בחלוקה שווה" numFmtId="164">
      <sharedItems containsSemiMixedTypes="0" containsString="0" containsNumber="1" containsInteger="1" minValue="8328" maxValue="8328"/>
    </cacheField>
    <cacheField name="תשלום דמי וועד שנתי בחלוקה עפ&quot;י גודל דירה" numFmtId="164">
      <sharedItems containsSemiMixedTypes="0" containsString="0" containsNumber="1" containsInteger="1" minValue="6048" maxValue="10356"/>
    </cacheField>
    <cacheField name="הערות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n v="6940"/>
    <n v="6934.4444444444443"/>
    <n v="83280"/>
    <n v="83513.33333333334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s v="010"/>
    <x v="0"/>
    <s v="מצלמות אבטחה"/>
    <s v="בדיקה ותחזוקה של מצלמות מעקב"/>
    <s v="חברת אבטחה &quot;מאובטח&quot;"/>
    <s v="03-0123456, secure@guard.com"/>
    <s v="ביקור"/>
    <n v="150"/>
    <n v="1"/>
    <s v="חודשי"/>
    <n v="150"/>
    <x v="0"/>
    <d v="2024-01-01T00:00:00"/>
    <d v="2024-02-01T00:00:00"/>
    <s v="פעיל"/>
    <s v="לא"/>
    <s v="יוסי כהן 052-1111111"/>
    <s v="כולל בדיקת חיווט ועדכון תוכנה"/>
    <s v="תיקונים במידת הצורך"/>
    <d v="2024-01-01T00:00:00"/>
  </r>
  <r>
    <s v="007"/>
    <x v="1"/>
    <s v="חזיתות מבנה"/>
    <s v="צביעת חזיתות ושיפוץ שנתי"/>
    <s v="קבלן &quot;צבעי המבנים&quot;"/>
    <s v="03-9012345, color@build.com"/>
    <s v="יום עבודה"/>
    <n v="1000"/>
    <n v="10"/>
    <s v="רב שנתי"/>
    <n v="277.77777777777777"/>
    <x v="1"/>
    <d v="2024-01-07T00:00:00"/>
    <d v="2025-01-01T00:00:00"/>
    <s v="פעיל"/>
    <s v="רישיון עבודה בגובה"/>
    <s v="חיים כהן 052-8888888"/>
    <s v="צביעה כוללת ניקוי ושיקום סדקים ותיקון טיח"/>
    <s v="טיפול בנקודות קורוזיה"/>
    <d v="2024-01-01T00:00:00"/>
  </r>
  <r>
    <s v="005"/>
    <x v="2"/>
    <s v="נכסים"/>
    <s v="ביטוח צד ג' ואחריות מקצועית"/>
    <s v="חברת ביטוח &quot;חיים בטוח&quot;"/>
    <s v="03-5678901, insurance@trust.com"/>
    <s v="שנה"/>
    <s v="₪1200"/>
    <n v="1"/>
    <s v="שנתי"/>
    <n v="100"/>
    <x v="2"/>
    <d v="2024-01-08T00:00:00"/>
    <s v="01/01/2025"/>
    <s v="פעיל"/>
    <s v="לא"/>
    <s v="מיכל כהן 052-5555555"/>
    <s v="כיסוי כללי לנכסי הבניין"/>
    <s v="כיסוי תיקוני נזק לשטחים משותפים"/>
    <s v="01/01/2024"/>
  </r>
  <r>
    <s v="009"/>
    <x v="3"/>
    <s v="טיפוח צמחיה"/>
    <s v="תחזוקה וגיזום שיחים ועצים"/>
    <s v="גנן מקומי &quot;גינה יפה&quot;"/>
    <s v="03-7890123, garden@nice.com"/>
    <s v="ביקור"/>
    <n v="200"/>
    <n v="1"/>
    <s v="חודשי"/>
    <n v="200"/>
    <x v="3"/>
    <d v="2024-01-01T00:00:00"/>
    <d v="2024-02-01T00:00:00"/>
    <s v="פעיל"/>
    <s v="לא"/>
    <s v="שרה ישראלי 052-7777777"/>
    <s v="טיפול באיזורי גינה כולל השקיה"/>
    <s v="דשן והדברה לפי הצורך"/>
    <d v="2024-01-01T00:00:00"/>
  </r>
  <r>
    <s v="001"/>
    <x v="4"/>
    <s v="חשמל כללי"/>
    <s v="תאורת מסדרונות ושטחים ציבוריים"/>
    <s v="חברת חשמל"/>
    <s v="03-1234567, electric@company.com"/>
    <s v="קוט&quot;ש"/>
    <s v="₪0.52"/>
    <n v="7000"/>
    <s v="חודשי"/>
    <n v="3640"/>
    <x v="4"/>
    <s v="01/01/2024"/>
    <d v="2024-02-01T00:00:00"/>
    <s v="פעיל"/>
    <s v="לא"/>
    <s v="יוסי כהן 052-1111111"/>
    <s v="חשבון משתנה לפי צריכה"/>
    <s v="שינויים בעונות שנה"/>
    <s v="01/01/2024"/>
  </r>
  <r>
    <s v="008"/>
    <x v="5"/>
    <s v="ציוד חירום"/>
    <s v="בדיקות ותחזוקה של מטפים"/>
    <s v="חברת &quot;בטיחות אש&quot;"/>
    <s v="03-4567890, fire@safety.com"/>
    <s v="ביקור"/>
    <n v="300"/>
    <n v="1"/>
    <s v="חצי שנתי"/>
    <n v="50"/>
    <x v="5"/>
    <d v="2024-01-01T00:00:00"/>
    <d v="2024-07-01T00:00:00"/>
    <s v="פעיל"/>
    <s v="אישור תקף"/>
    <s v="דינה לוי 052-2222222"/>
    <s v="בדיקות כל 6 חודשים ותיקון מטפים"/>
    <s v="החלפה במידת הצורך"/>
    <d v="2024-01-01T00:00:00"/>
  </r>
  <r>
    <s v="011"/>
    <x v="6"/>
    <s v="הוצאות משפטיות"/>
    <s v="יעוץ משפטי וניהול סכסוכים"/>
    <s v="עו&quot;ד חיים כהן"/>
    <s v="03-8901234, lawyer@law.com"/>
    <s v="שעה"/>
    <n v="400"/>
    <n v="7"/>
    <s v="לפי צורך"/>
    <s v=""/>
    <x v="6"/>
    <d v="2024-01-03T00:00:00"/>
    <s v="לפי צורך"/>
    <s v="פעיל"/>
    <s v="לא"/>
    <s v="משה כהן 052-8888888"/>
    <s v="כולל סכסוכים בין דיירים או בעיות עם ספקים"/>
    <s v="עלויות לפי מקרה"/>
    <d v="2024-01-01T00:00:00"/>
  </r>
  <r>
    <s v="002"/>
    <x v="7"/>
    <s v="שטחים ציבוריים"/>
    <s v="ניקיון יומי"/>
    <s v="חברת ניקיון &quot;שומרי הבית&quot;"/>
    <s v="03-2345678, clean@services.com"/>
    <s v="שעה"/>
    <s v="₪30"/>
    <n v="2"/>
    <s v="יומי"/>
    <n v="1800"/>
    <x v="7"/>
    <d v="2024-01-02T00:00:00"/>
    <s v="01/02/2024"/>
    <s v="פעיל"/>
    <s v="לא"/>
    <s v="דינה לוי 052-2222222"/>
    <s v="כולל תחזוקה שבועית של מחסנים ומעברים"/>
    <s v="שירות נוסף - ניקיון מיוחד"/>
    <s v="01/01/2024"/>
  </r>
  <r>
    <s v="013"/>
    <x v="8"/>
    <s v="שדרוג מבנה"/>
    <s v="התקנת מערכת בקרת כניסה חכמה"/>
    <s v="חברת &quot;טכנולוגיות&quot;"/>
    <s v="03-9988776, smart@tech.com"/>
    <s v="פרויקט"/>
    <n v="5000"/>
    <n v="1"/>
    <s v="פרויקט חד-פעמי"/>
    <s v=""/>
    <x v="6"/>
    <d v="2024-01-04T00:00:00"/>
    <s v="פרויקט חד פעמי"/>
    <s v="בתכנון"/>
    <s v="התקנה דורשת אישור ביטחוני"/>
    <s v="רונית ישראלי 052-1112222"/>
    <s v="מערכת מתקדמת לניהול כניסות"/>
    <s v="כולל כרטיסים מגנטיים"/>
    <d v="2024-01-01T00:00:00"/>
  </r>
  <r>
    <s v="014"/>
    <x v="9"/>
    <s v="תשתיות ביוב"/>
    <s v="שיפוץ ושדרוג צנרת ביוב ישנה"/>
    <s v="אינסטלטור &quot;מים זורמים&quot;"/>
    <s v="03-8877665, pipe@flow.com"/>
    <s v="פרויקט"/>
    <n v="20000"/>
    <n v="1"/>
    <s v="פרויקט חד-פעמי"/>
    <s v=""/>
    <x v="6"/>
    <d v="2024-01-05T00:00:00"/>
    <s v="פרויקט חד פעמי"/>
    <s v="בתכנון"/>
    <s v="אישור עירייה"/>
    <s v="משה לוי 052-2223333"/>
    <s v="שיפור מערכת להימנע מסתימות ונזילות"/>
    <s v="תחזוקה תקופתית בהמשך"/>
    <d v="2024-01-01T00:00:00"/>
  </r>
  <r>
    <s v="003"/>
    <x v="10"/>
    <s v="מערכות מעלית"/>
    <s v="בדיקות בטיחות ותחזוקה חודשי"/>
    <s v="חברת תחזוקת מעליות &quot;ביטוח מעליות&quot;"/>
    <s v="03-3456789, lift@maintenance.com"/>
    <s v="ביקור"/>
    <s v="₪150"/>
    <n v="1"/>
    <s v="חודשי"/>
    <n v="150"/>
    <x v="0"/>
    <s v="01/01/2024"/>
    <s v="01/02/2024"/>
    <s v="פעיל"/>
    <s v="רישיון קבלן"/>
    <s v="אייל כהן 052-3333333"/>
    <s v="כולל תיקונים קטנים ובדיקות בטיחות"/>
    <s v="קנסות/דרישות מהעירייה"/>
    <s v="01/01/2024"/>
  </r>
  <r>
    <s v="006"/>
    <x v="11"/>
    <s v="אינסטלציה"/>
    <s v="תחזוקת צנרת מים ובדיקות לחץ"/>
    <s v="אינסטלטור &quot;מים חיים&quot;"/>
    <s v="03-1122334, plumber@flow.com"/>
    <s v="ביקור"/>
    <s v="₪250"/>
    <n v="1"/>
    <s v="חודשי"/>
    <n v="250"/>
    <x v="8"/>
    <s v="01/01/2024"/>
    <s v="01/02/2024"/>
    <s v="פעיל"/>
    <s v="אישור טכנאי מורשה"/>
    <s v="משה כהן 052-9999999"/>
    <s v="כולל בדיקה תקופתית וטיפול בתקלות מים"/>
    <s v="ריקבון וסתימות תדירות"/>
    <s v="01/01/2024"/>
  </r>
  <r>
    <s v="004"/>
    <x v="12"/>
    <s v="מערכת גילוי אש ועשן"/>
    <s v="בדיקות רבעוניות"/>
    <s v="חברת בטיחות &quot;אש&quot;"/>
    <s v="03-6789012, fire@safety.com"/>
    <s v="ביקור"/>
    <s v="₪500"/>
    <n v="1"/>
    <s v="רבעוני"/>
    <n v="166.66666666666666"/>
    <x v="9"/>
    <d v="2024-01-06T00:00:00"/>
    <s v="01/04/2024"/>
    <s v="פעיל"/>
    <s v="רישיון תקף"/>
    <s v="רונית ברקוביץ' 052-6666666"/>
    <s v="תחזוקה בהתאם להנחיות תקן"/>
    <m/>
    <s v="01/01/2024"/>
  </r>
  <r>
    <s v="012"/>
    <x v="13"/>
    <s v="אינטרנט ועד הבית"/>
    <s v="תשתית אינטרנט ותחזוקה"/>
    <s v="חברת &quot;ספיד&quot;"/>
    <s v="03-2233445, service@speed.com"/>
    <s v="חודש"/>
    <n v="100"/>
    <n v="1"/>
    <s v="חודשי"/>
    <n v="100"/>
    <x v="2"/>
    <d v="2024-01-01T00:00:00"/>
    <d v="2024-02-01T00:00:00"/>
    <s v="פעיל"/>
    <s v="לא"/>
    <s v="דינה לוי 052-2222222"/>
    <s v="כולל תמיכה והגדרות רשת מקומית"/>
    <s v="התאמה לעדכונים ותיקונים"/>
    <d v="2024-01-01T00:00:00"/>
  </r>
  <r>
    <n v="13"/>
    <x v="14"/>
    <s v="חיסכון לבלת&quot;ם"/>
    <s v="סכום כסף קטן שמופרש לחיסכון למקרה חירום"/>
    <s v="וועד הבית"/>
    <s v="dina@gmail.com"/>
    <s v="חודש"/>
    <n v="25"/>
    <n v="1"/>
    <s v="חודשי"/>
    <n v="25"/>
    <x v="10"/>
    <d v="2024-01-02T00:00:00"/>
    <d v="2024-02-02T00:00:00"/>
    <s v="לא פעיל"/>
    <s v="לא"/>
    <s v="דינה לוי 052-2222223"/>
    <s v="-"/>
    <s v="-"/>
    <d v="2024-01-02T00:00:0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">
  <r>
    <x v="0"/>
    <n v="85567"/>
    <n v="86758"/>
    <n v="1191"/>
  </r>
  <r>
    <x v="1"/>
    <n v="84787"/>
    <n v="86958"/>
    <n v="2171"/>
  </r>
  <r>
    <x v="2"/>
    <n v="85007"/>
    <n v="87158"/>
    <n v="2151"/>
  </r>
  <r>
    <x v="3"/>
    <n v="88227"/>
    <n v="87358"/>
    <n v="-869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n v="1"/>
    <x v="0"/>
    <s v="050-9876543"/>
    <s v="ron.yakov@example.com"/>
    <n v="100"/>
    <n v="3"/>
    <n v="1"/>
    <s v="מאוכלסת"/>
    <n v="694"/>
    <n v="719"/>
    <n v="8328"/>
    <n v="8628"/>
    <m/>
  </r>
  <r>
    <n v="2"/>
    <x v="1"/>
    <s v="052-8765432"/>
    <s v="neta.shahar@example.com"/>
    <n v="80"/>
    <n v="2"/>
    <n v="1"/>
    <s v="מאוכלסת"/>
    <n v="694"/>
    <n v="575"/>
    <n v="8328"/>
    <n v="6900"/>
    <m/>
  </r>
  <r>
    <n v="3"/>
    <x v="2"/>
    <s v="054-7654321"/>
    <s v="galit.kohen@example.com"/>
    <n v="120"/>
    <n v="4"/>
    <n v="2"/>
    <s v="מאוכלסת"/>
    <n v="694"/>
    <n v="863"/>
    <n v="8328"/>
    <n v="10356"/>
    <m/>
  </r>
  <r>
    <n v="4"/>
    <x v="3"/>
    <s v="050-6543210"/>
    <s v="yaron.levi@example.com"/>
    <n v="90"/>
    <n v="3"/>
    <n v="2"/>
    <s v="מאוכלסת"/>
    <n v="694"/>
    <n v="647"/>
    <n v="8328"/>
    <n v="7764"/>
    <m/>
  </r>
  <r>
    <n v="5"/>
    <x v="4"/>
    <s v="053-5432109"/>
    <s v="anat.raviv@example.com"/>
    <n v="85"/>
    <n v="2"/>
    <n v="3"/>
    <s v="מאוכלסת"/>
    <n v="694"/>
    <n v="611"/>
    <n v="8328"/>
    <n v="7332"/>
    <m/>
  </r>
  <r>
    <n v="6"/>
    <x v="5"/>
    <s v="050-4321098"/>
    <s v="maor.israeli@example.com"/>
    <n v="110"/>
    <n v="4"/>
    <n v="3"/>
    <s v="מאוכלסת"/>
    <n v="694"/>
    <n v="791"/>
    <n v="8328"/>
    <n v="9492"/>
    <m/>
  </r>
  <r>
    <n v="7"/>
    <x v="6"/>
    <s v="054-3210987"/>
    <s v="tali.kohen@example.com"/>
    <n v="70"/>
    <n v="2"/>
    <n v="4"/>
    <s v="מאוכלסת"/>
    <n v="694"/>
    <n v="504"/>
    <n v="8328"/>
    <n v="6048"/>
    <m/>
  </r>
  <r>
    <n v="8"/>
    <x v="7"/>
    <s v="052-2109876"/>
    <s v="itay.levi@example.com"/>
    <n v="90"/>
    <n v="3"/>
    <n v="4"/>
    <s v="מאוכלסת"/>
    <n v="694"/>
    <n v="647"/>
    <n v="8328"/>
    <n v="7764"/>
    <m/>
  </r>
  <r>
    <n v="9"/>
    <x v="8"/>
    <s v="052-1098765"/>
    <s v="oren.baron@example.com"/>
    <n v="100"/>
    <n v="3"/>
    <n v="5"/>
    <s v="מאוכלסת"/>
    <n v="694"/>
    <n v="719"/>
    <n v="8328"/>
    <n v="8628"/>
    <m/>
  </r>
  <r>
    <n v="10"/>
    <x v="9"/>
    <s v="050-0192837"/>
    <s v="adi.rafaeli@example.com"/>
    <n v="120"/>
    <n v="4"/>
    <n v="5"/>
    <s v="מאוכלסת"/>
    <n v="694"/>
    <n v="863"/>
    <n v="8328"/>
    <n v="10356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163E8F2-28EE-4838-86F7-A32489871F49}" name="PivotTable7" cacheId="3" applyNumberFormats="0" applyBorderFormats="0" applyFontFormats="0" applyPatternFormats="0" applyAlignmentFormats="0" applyWidthHeightFormats="1" dataCaption="ערכים" updatedVersion="8" minRefreshableVersion="3" useAutoFormatting="1" itemPrintTitles="1" createdVersion="8" indent="0" outline="1" outlineData="1" multipleFieldFilters="0" chartFormat="7">
  <location ref="F10:H21" firstHeaderRow="0" firstDataRow="1" firstDataCol="1"/>
  <pivotFields count="13">
    <pivotField showAll="0"/>
    <pivotField axis="axisRow" showAll="0">
      <items count="11">
        <item x="8"/>
        <item x="7"/>
        <item x="2"/>
        <item x="6"/>
        <item x="3"/>
        <item x="5"/>
        <item x="1"/>
        <item x="9"/>
        <item x="4"/>
        <item x="0"/>
        <item t="default"/>
      </items>
    </pivotField>
    <pivotField showAll="0"/>
    <pivotField showAll="0"/>
    <pivotField dataField="1" showAll="0"/>
    <pivotField showAll="0"/>
    <pivotField showAll="0"/>
    <pivotField showAll="0"/>
    <pivotField numFmtId="164" showAll="0"/>
    <pivotField numFmtId="164" showAll="0"/>
    <pivotField numFmtId="164" showAll="0"/>
    <pivotField dataField="1" numFmtId="164" showAll="0"/>
    <pivotField showAl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2">
    <i>
      <x/>
    </i>
    <i i="1">
      <x v="1"/>
    </i>
  </colItems>
  <dataFields count="2">
    <dataField name="סכום של שטח דירה במ&quot;ר" fld="4" baseField="0" baseItem="0"/>
    <dataField name="סכום של תשלום דמי וועד שנתי בחלוקה עפ&quot;י גודל דירה" fld="11" baseField="0" baseItem="0"/>
  </dataFields>
  <chartFormats count="22">
    <chartFormat chart="6" format="2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25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6" format="26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6" format="27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6" format="28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6" format="29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6" format="30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6" format="3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6" format="32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6" format="33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6" format="34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6" format="3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6" format="36">
      <pivotArea type="data" outline="0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chartFormat>
    <chartFormat chart="6" format="37">
      <pivotArea type="data" outline="0" fieldPosition="0">
        <references count="2">
          <reference field="4294967294" count="1" selected="0">
            <x v="1"/>
          </reference>
          <reference field="1" count="1" selected="0">
            <x v="1"/>
          </reference>
        </references>
      </pivotArea>
    </chartFormat>
    <chartFormat chart="6" format="38">
      <pivotArea type="data" outline="0" fieldPosition="0">
        <references count="2">
          <reference field="4294967294" count="1" selected="0">
            <x v="1"/>
          </reference>
          <reference field="1" count="1" selected="0">
            <x v="2"/>
          </reference>
        </references>
      </pivotArea>
    </chartFormat>
    <chartFormat chart="6" format="39">
      <pivotArea type="data" outline="0" fieldPosition="0">
        <references count="2">
          <reference field="4294967294" count="1" selected="0">
            <x v="1"/>
          </reference>
          <reference field="1" count="1" selected="0">
            <x v="3"/>
          </reference>
        </references>
      </pivotArea>
    </chartFormat>
    <chartFormat chart="6" format="40">
      <pivotArea type="data" outline="0" fieldPosition="0">
        <references count="2">
          <reference field="4294967294" count="1" selected="0">
            <x v="1"/>
          </reference>
          <reference field="1" count="1" selected="0">
            <x v="4"/>
          </reference>
        </references>
      </pivotArea>
    </chartFormat>
    <chartFormat chart="6" format="41">
      <pivotArea type="data" outline="0" fieldPosition="0">
        <references count="2">
          <reference field="4294967294" count="1" selected="0">
            <x v="1"/>
          </reference>
          <reference field="1" count="1" selected="0">
            <x v="5"/>
          </reference>
        </references>
      </pivotArea>
    </chartFormat>
    <chartFormat chart="6" format="42">
      <pivotArea type="data" outline="0" fieldPosition="0">
        <references count="2">
          <reference field="4294967294" count="1" selected="0">
            <x v="1"/>
          </reference>
          <reference field="1" count="1" selected="0">
            <x v="6"/>
          </reference>
        </references>
      </pivotArea>
    </chartFormat>
    <chartFormat chart="6" format="43">
      <pivotArea type="data" outline="0" fieldPosition="0">
        <references count="2">
          <reference field="4294967294" count="1" selected="0">
            <x v="1"/>
          </reference>
          <reference field="1" count="1" selected="0">
            <x v="7"/>
          </reference>
        </references>
      </pivotArea>
    </chartFormat>
    <chartFormat chart="6" format="44">
      <pivotArea type="data" outline="0" fieldPosition="0">
        <references count="2">
          <reference field="4294967294" count="1" selected="0">
            <x v="1"/>
          </reference>
          <reference field="1" count="1" selected="0">
            <x v="8"/>
          </reference>
        </references>
      </pivotArea>
    </chartFormat>
    <chartFormat chart="6" format="45">
      <pivotArea type="data" outline="0" fieldPosition="0">
        <references count="2">
          <reference field="4294967294" count="1" selected="0">
            <x v="1"/>
          </reference>
          <reference field="1" count="1" selected="0">
            <x v="9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F3001A6-6106-42B8-AB9B-3A37989FCA3F}" name="PivotTable6" cacheId="2" applyNumberFormats="0" applyBorderFormats="0" applyFontFormats="0" applyPatternFormats="0" applyAlignmentFormats="0" applyWidthHeightFormats="1" dataCaption="ערכים" updatedVersion="8" minRefreshableVersion="3" useAutoFormatting="1" itemPrintTitles="1" createdVersion="8" indent="0" outline="1" outlineData="1" multipleFieldFilters="0" chartFormat="7">
  <location ref="A26:B31" firstHeaderRow="1" firstDataRow="1" firstDataCol="1"/>
  <pivotFields count="4">
    <pivotField axis="axisRow" showAll="0">
      <items count="5">
        <item x="0"/>
        <item x="1"/>
        <item x="2"/>
        <item x="3"/>
        <item t="default"/>
      </items>
    </pivotField>
    <pivotField numFmtId="164" showAll="0"/>
    <pivotField numFmtId="164" showAll="0"/>
    <pivotField dataField="1" numFmtId="164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סכום של מאזן" fld="3" baseField="0" baseItem="0"/>
  </dataFields>
  <chartFormats count="2">
    <chartFormat chart="6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5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D0195CD-357B-434E-86C4-60C61BD997AE}" name="PivotTable5" cacheId="1" applyNumberFormats="0" applyBorderFormats="0" applyFontFormats="0" applyPatternFormats="0" applyAlignmentFormats="0" applyWidthHeightFormats="1" dataCaption="ערכים" updatedVersion="8" minRefreshableVersion="3" useAutoFormatting="1" itemPrintTitles="1" createdVersion="8" indent="0" outline="1" outlineData="1" multipleFieldFilters="0" chartFormat="21">
  <location ref="A7:B23" firstHeaderRow="1" firstDataRow="1" firstDataCol="1"/>
  <pivotFields count="20">
    <pivotField showAll="0"/>
    <pivotField axis="axisRow" multipleItemSelectionAllowed="1" showAll="0">
      <items count="16">
        <item x="0"/>
        <item x="1"/>
        <item x="2"/>
        <item x="3"/>
        <item x="14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>
      <items count="12">
        <item x="10"/>
        <item x="5"/>
        <item x="2"/>
        <item x="0"/>
        <item x="9"/>
        <item x="3"/>
        <item x="8"/>
        <item x="1"/>
        <item x="7"/>
        <item x="4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סכום של עלות שנתית" fld="11" baseField="0" baseItem="0"/>
  </dataFields>
  <chartFormats count="16">
    <chartFormat chart="20" format="13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0" format="140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20" format="14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20" format="142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20" format="143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20" format="144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20" format="145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20" format="146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20" format="147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20" format="148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20" format="149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20" format="150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20" format="15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20" format="152">
      <pivotArea type="data" outline="0" fieldPosition="0">
        <references count="2">
          <reference field="4294967294" count="1" selected="0">
            <x v="0"/>
          </reference>
          <reference field="1" count="1" selected="0">
            <x v="12"/>
          </reference>
        </references>
      </pivotArea>
    </chartFormat>
    <chartFormat chart="20" format="153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20" format="154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B07C6EF-4DEE-4521-BA1F-F2003C29346B}" name="PivotTable4" cacheId="0" applyNumberFormats="0" applyBorderFormats="0" applyFontFormats="0" applyPatternFormats="0" applyAlignmentFormats="0" applyWidthHeightFormats="1" dataCaption="ערכים" updatedVersion="8" minRefreshableVersion="3" useAutoFormatting="1" itemPrintTitles="1" createdVersion="8" indent="0" outline="1" outlineData="1" multipleFieldFilters="0" chartFormat="5">
  <location ref="A3:B4" firstHeaderRow="0" firstDataRow="1" firstDataCol="0"/>
  <pivotFields count="4">
    <pivotField numFmtId="164" showAll="0"/>
    <pivotField numFmtId="164" showAll="0"/>
    <pivotField dataField="1" numFmtId="164" showAll="0"/>
    <pivotField dataField="1" numFmtId="164" showAll="0"/>
  </pivotFields>
  <rowItems count="1">
    <i/>
  </rowItems>
  <colFields count="1">
    <field x="-2"/>
  </colFields>
  <colItems count="2">
    <i>
      <x/>
    </i>
    <i i="1">
      <x v="1"/>
    </i>
  </colItems>
  <dataFields count="2">
    <dataField name="סכום של הכנסות שנתיות" fld="2" baseField="0" baseItem="0"/>
    <dataField name="סכום של הוצאות שנתיות" fld="3" baseField="0" baseItem="0"/>
  </dataFields>
  <chartFormats count="2">
    <chartFormat chart="4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2670ABF-255A-4D01-B1CE-35CB45C24B0C}" name="טבלה1" displayName="טבלה1" ref="A1:T16" totalsRowShown="0" headerRowDxfId="93" dataDxfId="91" headerRowBorderDxfId="92" tableBorderDxfId="90">
  <autoFilter ref="A1:T16" xr:uid="{C2670ABF-255A-4D01-B1CE-35CB45C24B0C}"/>
  <sortState xmlns:xlrd2="http://schemas.microsoft.com/office/spreadsheetml/2017/richdata2" ref="A2:T15">
    <sortCondition ref="B1:B15"/>
  </sortState>
  <tableColumns count="20">
    <tableColumn id="1" xr3:uid="{B57DCB0D-CFED-4E5D-AD3D-D25CCB6A2DDF}" name="מספר סידורי" dataDxfId="89"/>
    <tableColumn id="2" xr3:uid="{10C2125E-2A19-4543-A6DC-DA626A7A29DA}" name="קטגוריה ראשית" dataDxfId="88"/>
    <tableColumn id="3" xr3:uid="{BAE5E843-16E5-4DDE-8391-5EABB20860A7}" name="תת-קטגוריה" dataDxfId="87"/>
    <tableColumn id="4" xr3:uid="{677A2B70-414D-4BA3-BB0B-2A3E7BB4973F}" name="תיאור פריט" dataDxfId="86"/>
    <tableColumn id="5" xr3:uid="{1533BEDB-445B-4351-B89A-736EB85B077A}" name="שם הספק" dataDxfId="85"/>
    <tableColumn id="6" xr3:uid="{069C1732-396A-4879-9A3D-4CAC26125DBF}" name="פרטי התקשרות-ספק" dataDxfId="84"/>
    <tableColumn id="7" xr3:uid="{6A4175EE-601F-4B0B-9EAF-BC169A4EEF0F}" name="סוג יחידה (שעה, ביקור, חודש)" dataDxfId="83"/>
    <tableColumn id="8" xr3:uid="{A0920206-C699-4FB6-868D-C73DE5E290AA}" name="עלות ליחידה" dataDxfId="82"/>
    <tableColumn id="22" xr3:uid="{3FAF2F3E-42CF-4F76-83F0-5EAD0E209F26}" name="כמות יחידות" dataDxfId="81"/>
    <tableColumn id="9" xr3:uid="{2F13A04B-7514-427E-B5E3-D397B706FF29}" name="תדירות" dataDxfId="80"/>
    <tableColumn id="10" xr3:uid="{F0E38FCF-D6F7-441E-82FB-1311DF6519B3}" name="עלות חודשית" dataDxfId="79">
      <calculatedColumnFormula>IF(J2="חודשי", H2*I2,
   IF(J2="רבעוני", (H2*I2)/3,
   IF(J2="חצי שנתי", (H2*I2)/6,
   IF(J2="יומי", H2*I2*30,
   IF(J2="שנתי", (H2*I2)/12,
   IF(J2="רב שנתי", (H2*I2)/36,
   IF(J2="פרויקט חד פעמי", 0, "")))))))</calculatedColumnFormula>
    </tableColumn>
    <tableColumn id="11" xr3:uid="{FF7BCD97-4C07-4270-B88C-C9537421E847}" name="עלות שנתית" dataDxfId="78">
      <calculatedColumnFormula>IF(J2="חודשי", H2*I2*12,
   IF(J2="רבעוני", (H2*I2)*4,
   IF(J2="חצי שנתי", (H2*I2)*2,
   IF(J2="יומי", H2*I2*365,
   IF(J2="שנתי", H2*I2,
   IF(J2="רב שנתי", (H2*I2)/3,
   IF(J2="פרויקט חד פעמי", H2*I2, "")))))))</calculatedColumnFormula>
    </tableColumn>
    <tableColumn id="12" xr3:uid="{F1368686-5847-45F3-9160-9A8BE4883864}" name="תאריך התחלה" dataDxfId="77"/>
    <tableColumn id="13" xr3:uid="{014281BB-24F4-4FAB-8348-15A7113615A7}" name="תאריך יעד לטיפול הבא" dataDxfId="76"/>
    <tableColumn id="14" xr3:uid="{C4944A44-16DD-47A3-B35A-DAE4A56A9964}" name="סטטוס" dataDxfId="75"/>
    <tableColumn id="15" xr3:uid="{FDD92FC7-220C-4F9D-B06B-D098F7CA560E}" name="דרישות אישור/רישיון" dataDxfId="74"/>
    <tableColumn id="17" xr3:uid="{08596FA3-05B8-42BA-A580-68839925751B}" name="פרטי קשר איש הוועד האחראי" dataDxfId="73"/>
    <tableColumn id="18" xr3:uid="{08840BA4-14C5-4D35-B2CF-2DFA123D9D4F}" name="הערות כלליות" dataDxfId="72"/>
    <tableColumn id="19" xr3:uid="{23B672CA-E363-4867-B696-C459EB0B66DE}" name="פרטים מיוחדים" dataDxfId="71"/>
    <tableColumn id="20" xr3:uid="{DCA7BF44-1C2A-4575-9DE6-74A2CF200507}" name="תאריך עדכון אחרון" dataDxfId="70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1863426-5D10-4434-BDEE-E5AE8FFFCE44}" name="טבלה5" displayName="טבלה5" ref="A1:C34" totalsRowShown="0" headerRowDxfId="69" dataDxfId="68" tableBorderDxfId="67">
  <autoFilter ref="A1:C34" xr:uid="{F1863426-5D10-4434-BDEE-E5AE8FFFCE44}"/>
  <tableColumns count="3">
    <tableColumn id="1" xr3:uid="{B017D35A-9A0D-4D72-A34C-EFD57660802F}" name="פרמטר" dataDxfId="66"/>
    <tableColumn id="2" xr3:uid="{A235479B-1574-46D4-8EB8-D2CCB57E25D3}" name="תיאור הפרמטר" dataDxfId="65"/>
    <tableColumn id="3" xr3:uid="{5F4024A9-658B-423B-87BF-C769557C9BBA}" name="ערך / פרטים" dataDxfId="64"/>
  </tableColumns>
  <tableStyleInfo name="TableStyleMedium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6115D3B-EEDC-481E-B753-FE05BA610B2C}" name="טבלה6" displayName="טבלה6" ref="E1:P11" totalsRowShown="0" headerRowDxfId="63" dataDxfId="61" headerRowBorderDxfId="62">
  <autoFilter ref="E1:P11" xr:uid="{86115D3B-EEDC-481E-B753-FE05BA610B2C}"/>
  <tableColumns count="12">
    <tableColumn id="1" xr3:uid="{E687EF4D-EE37-4FF2-AEA0-763C526EA386}" name="דירה" dataDxfId="60" totalsRowDxfId="59"/>
    <tableColumn id="2" xr3:uid="{8359F890-CE24-4E7F-AC2B-B39D8DD5C168}" name="שם דייר/שוכר" dataDxfId="58" totalsRowDxfId="57"/>
    <tableColumn id="3" xr3:uid="{2659F3CE-92A3-47C3-8EE5-EB323F40A01A}" name="פלאפון" dataDxfId="56" totalsRowDxfId="55"/>
    <tableColumn id="4" xr3:uid="{D02E7185-EAB1-4BB1-A4DF-216748C6BAAF}" name="אימייל" dataDxfId="54" totalsRowDxfId="53"/>
    <tableColumn id="5" xr3:uid="{B4882661-AA1F-456E-93AF-5713C4BA38C0}" name="שטח דירה במ&quot;ר" dataDxfId="52" totalsRowDxfId="51"/>
    <tableColumn id="6" xr3:uid="{5FE85B13-F248-4949-A1EF-955BC42D3485}" name="כמות חדרים" dataDxfId="50" totalsRowDxfId="49"/>
    <tableColumn id="7" xr3:uid="{A5349E61-57B2-4E4B-8EC9-0907035BB330}" name="קומה" dataDxfId="48" totalsRowDxfId="47"/>
    <tableColumn id="10" xr3:uid="{672E40E6-C9DB-49CB-98AD-B45CE6CFF9FD}" name="תשלום דמי וועד חודשי בחלוקה שווה" dataDxfId="46" totalsRowDxfId="45">
      <calculatedColumnFormula>ROUNDUP('עלויות חודשיות ושנתיות'!$AA$1 / COUNTA(E$2:E$75), 0)</calculatedColumnFormula>
    </tableColumn>
    <tableColumn id="12" xr3:uid="{2FB40DE5-4F25-4711-9785-FCD84893D9CB}" name="תשלום דמי וועד חודשי בחלוקה  עפ&quot;י גודל דירה" dataDxfId="44" totalsRowDxfId="43">
      <calculatedColumnFormula>ROUNDUP('עלויות חודשיות ושנתיות'!$AA$1 * I2 / $R$1, 0)</calculatedColumnFormula>
    </tableColumn>
    <tableColumn id="11" xr3:uid="{1909F68F-3697-4982-A37D-97128D7E34EF}" name="תשלום דמי וועד שנתי בחלוקה שווה" dataDxfId="42" totalsRowDxfId="41">
      <calculatedColumnFormula>ROUNDUP(טבלה6[[#This Row],[תשלום דמי וועד חודשי בחלוקה שווה]] * 12, 0)</calculatedColumnFormula>
    </tableColumn>
    <tableColumn id="13" xr3:uid="{A71928C2-8BE1-412A-AF82-026B5A23BF2E}" name="תשלום דמי וועד שנתי בחלוקה עפ&quot;י גודל דירה" dataDxfId="40" totalsRowDxfId="39">
      <calculatedColumnFormula>טבלה6[[#This Row],[תשלום דמי וועד חודשי בחלוקה  עפ"י גודל דירה]] * 12</calculatedColumnFormula>
    </tableColumn>
    <tableColumn id="9" xr3:uid="{DF2ADAB3-804C-44F8-A8F1-232CC2E520A4}" name="הערות" dataDxfId="38" totalsRowDxfId="37"/>
  </tableColumns>
  <tableStyleInfo name="TableStyleMedium1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5AA55BE-0733-4E65-A48B-EFB41D359CBC}" name="טבלה2" displayName="טבלה2" ref="A1:D2" totalsRowShown="0" dataDxfId="36">
  <autoFilter ref="A1:D2" xr:uid="{55AA55BE-0733-4E65-A48B-EFB41D359CBC}"/>
  <tableColumns count="4">
    <tableColumn id="1" xr3:uid="{83B4770C-CCA6-419C-BA82-7853C1374F28}" name="הכנסות חודשיות" dataDxfId="35">
      <calculatedColumnFormula>'נתוני בניין'!C31</calculatedColumnFormula>
    </tableColumn>
    <tableColumn id="3" xr3:uid="{0955AF79-92C4-4F6D-B81B-07550FA9A0AA}" name="הוצאות חודשיות" dataDxfId="34">
      <calculatedColumnFormula>'עלויות חודשיות ושנתיות'!AA1</calculatedColumnFormula>
    </tableColumn>
    <tableColumn id="2" xr3:uid="{8B5DA08C-3044-4A7B-9D38-BEDFA48937DE}" name="הכנסות שנתיות" dataDxfId="33">
      <calculatedColumnFormula>'נתוני בניין'!C32</calculatedColumnFormula>
    </tableColumn>
    <tableColumn id="4" xr3:uid="{9C319393-DE45-4198-BE6A-CCB011B41123}" name="הוצאות שנתיות" dataDxfId="32">
      <calculatedColumnFormula>'עלויות חודשיות ושנתיות'!AA2</calculatedColumnFormula>
    </tableColumn>
  </tableColumns>
  <tableStyleInfo name="TableStyleMedium1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F4BD0EF-3BC7-4C73-B656-D76DD41F1E95}" name="טבלה4" displayName="טבלה4" ref="A1:C90" totalsRowShown="0" headerRowDxfId="31" dataDxfId="29" headerRowBorderDxfId="30" tableBorderDxfId="28">
  <autoFilter ref="A1:C90" xr:uid="{9F4BD0EF-3BC7-4C73-B656-D76DD41F1E95}"/>
  <tableColumns count="3">
    <tableColumn id="1" xr3:uid="{A383A15C-4DEF-4294-8750-92BC257BDA99}" name="קטגוריה ראשית" dataDxfId="27">
      <calculatedColumnFormula>IF('נתוני בסיס'!B2 = "", "", 'נתוני בסיס'!B2)</calculatedColumnFormula>
    </tableColumn>
    <tableColumn id="2" xr3:uid="{8407E6D7-CCA2-4F0F-BBE5-FEE6C2A55688}" name="עלות חודשית" dataDxfId="26">
      <calculatedColumnFormula>IF('נתוני בסיס'!K2 = "", "", 'נתוני בסיס'!K2)</calculatedColumnFormula>
    </tableColumn>
    <tableColumn id="3" xr3:uid="{426A836F-3F08-4E4D-A16C-11C1BB58591F}" name="עלות שנתית" dataDxfId="25">
      <calculatedColumnFormula>IF('נתוני בסיס'!L2 = "", "", 'נתוני בסיס'!L2)</calculatedColumnFormula>
    </tableColumn>
  </tableColumns>
  <tableStyleInfo name="TableStyleMedium1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394EC57-78A9-46D0-8AA2-A9024A09F36A}" name="טבלה7" displayName="טבלה7" ref="A1:D5" totalsRowShown="0" headerRowDxfId="24" dataDxfId="23">
  <autoFilter ref="A1:D5" xr:uid="{5394EC57-78A9-46D0-8AA2-A9024A09F36A}"/>
  <tableColumns count="4">
    <tableColumn id="1" xr3:uid="{A9ED5296-F726-4209-810F-B54816398443}" name="שנה" dataDxfId="22"/>
    <tableColumn id="2" xr3:uid="{C3D5ECB6-CCDF-4DD4-91D5-C53921C62D33}" name="סך הוצאות" dataDxfId="21"/>
    <tableColumn id="3" xr3:uid="{C9627412-729E-4B79-AD47-6E8ABA3C2DA4}" name="סך הכנסות" dataDxfId="20"/>
    <tableColumn id="4" xr3:uid="{CD8F14E2-5EB2-4B50-A2D3-BE07D2D32329}" name="מאזן" dataDxfId="19">
      <calculatedColumnFormula>טבלה7[[#This Row],[סך הכנסות]] - טבלה7[[#This Row],[סך הוצאות]]</calculatedColumnFormula>
    </tableColumn>
  </tableColumns>
  <tableStyleInfo name="TableStyleMedium1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531807F-5CFD-46C7-8855-79EEB76EFBAE}" name="טבלה8" displayName="טבלה8" ref="A1:I13" totalsRowShown="0" headerRowDxfId="18" dataDxfId="16" headerRowBorderDxfId="17" tableBorderDxfId="15">
  <autoFilter ref="A1:I13" xr:uid="{E531807F-5CFD-46C7-8855-79EEB76EFBAE}"/>
  <tableColumns count="9">
    <tableColumn id="1" xr3:uid="{DE3EFA76-9EE2-4944-A710-74DB9D21C21B}" name="סוג תזכורת" dataDxfId="14"/>
    <tableColumn id="2" xr3:uid="{B5A16003-4B54-40C4-B74B-2428E726AA52}" name="תדירות" dataDxfId="13"/>
    <tableColumn id="4" xr3:uid="{BBD63DB5-7915-4ECA-97A5-FAAF028E6CEE}" name="תאריך קודם" dataDxfId="12"/>
    <tableColumn id="3" xr3:uid="{B75ED39B-6A51-43C5-BE67-336714AD0258}" name="תאריך הבא" dataDxfId="11">
      <calculatedColumnFormula>IF(B2="חודשי", C2+30,
IF(B2="רבעוני", EDATE(C2,3),
IF(B2="חצי-שנתי", EDATE(C2,6),
IF(B2="שנתי", EDATE(C2,12),
IF(B2="2 שנים", EDATE(C2,24),
IF(B2="3 שנים", EDATE(C2,36),
IF(B2="4 שנים", EDATE(C2,48),
IF(B2="5 שנים", EDATE(C2,60),
IF(B2="6 שנים", EDATE(C2,72),
IF(B2="7 שנים", EDATE(C2,84),
IF(B2="8 שנים", EDATE(C2,96),
IF(B2="9 שנים", EDATE(C2,108),
IF(B2="10 שנים", EDATE(C2,120),
IF(B2="חד פעמי", C2, ""))))))))))))))</calculatedColumnFormula>
    </tableColumn>
    <tableColumn id="9" xr3:uid="{ABF9AF5B-45D2-4B83-9710-606E34EE23B2}" name="תאריך הבא 2 " dataDxfId="10">
      <calculatedColumnFormula>IF(B2="חודשי", D2+30,
IF(B2="רבעוני", EDATE(D2,3),
IF(B2="חצי-שנתי", EDATE(D2,6),
IF(B2="שנתי", EDATE(D2,12),
IF(B2="2 שנים", EDATE(D2,24),
IF(B2="3 שנים", EDATE(D2,36),
IF(B2="4 שנים", EDATE(D2,48),
IF(B2="5 שנים", EDATE(D2,60),
IF(B2="6 שנים", EDATE(D2,72),
IF(B2="7 שנים", EDATE(D2,84),
IF(B2="8 שנים", EDATE(D2,96),
IF(B2="9 שנים", EDATE(D2,108),
IF(B2="10 שנים", EDATE(D2,120),
IF(B2="חד פעמי", D2, ""))))))))))))))</calculatedColumnFormula>
    </tableColumn>
    <tableColumn id="8" xr3:uid="{CB5694EC-2FE7-404C-A1C5-63B045581FAD}" name="תאריך הבא 3" dataDxfId="9">
      <calculatedColumnFormula>IF(B2="חודשי", E2+30,
IF(B2="רבעוני", EDATE(E2,3),
IF(B2="חצי-שנתי", EDATE(E2,6),
IF(B2="שנתי", EDATE(E2,12),
IF(B2="2 שנים", EDATE(E2,24),
IF(B2="3 שנים", EDATE(E2,36),
IF(B2="4 שנים", EDATE(E2,48),
IF(B2="5 שנים", EDATE(E2,60),
IF(B2="6 שנים", EDATE(E2,72),
IF(B2="7 שנים", EDATE(E2,84),
IF(B2="8 שנים", EDATE(E2,96),
IF(B2="9 שנים", EDATE(E2,108),
IF(B2="10 שנים", EDATE(E2,120),
IF(B2="חד פעמי", E2, ""))))))))))))))</calculatedColumnFormula>
    </tableColumn>
    <tableColumn id="7" xr3:uid="{64AD8FE3-DC4A-4AF9-9D46-E942732A5C6B}" name="תאריך הבא 4" dataDxfId="8">
      <calculatedColumnFormula>IF(B2="חודשי", F2+30,
IF(B2="רבעוני", EDATE(F2,3),
IF(B2="חצי-שנתי", EDATE(F2,6),
IF(B2="שנתי", EDATE(F2,12),
IF(B2="2 שנים", EDATE(F2,24),
IF(B2="3 שנים", EDATE(F2,36),
IF(B2="4 שנים", EDATE(F2,48),
IF(B2="5 שנים", EDATE(F2,60),
IF(B2="6 שנים", EDATE(F2,72),
IF(B2="7 שנים", EDATE(F2,84),
IF(B2="8 שנים", EDATE(F2,96),
IF(B2="9 שנים", EDATE(F2,108),
IF(B2="10 שנים", EDATE(F2,120),
IF(B2="חד פעמי", F2, ""))))))))))))))</calculatedColumnFormula>
    </tableColumn>
    <tableColumn id="6" xr3:uid="{813F6045-2A76-4F5B-8A77-C36191A2A55B}" name="תאריך הבא 5" dataDxfId="7">
      <calculatedColumnFormula>IF(B2="חודשי", G2+30,
IF(B2="רבעוני", EDATE(G2,3),
IF(B2="חצי-שנתי", EDATE(G2,6),
IF(B2="שנתי", EDATE(G2,12),
IF(B2="2 שנים", EDATE(G2,24),
IF(B2="3 שנים", EDATE(G2,36),
IF(B2="4 שנים", EDATE(G2,48),
IF(B2="5 שנים", EDATE(G2,60),
IF(B2="6 שנים", EDATE(G2,72),
IF(B2="7 שנים", EDATE(G2,84),
IF(B2="8 שנים", EDATE(G2,96),
IF(B2="9 שנים", EDATE(G2,108),
IF(B2="10 שנים", EDATE(G2,120),
IF(B2="חד פעמי", G2, ""))))))))))))))</calculatedColumnFormula>
    </tableColumn>
    <tableColumn id="5" xr3:uid="{560EB8AA-4308-49C2-9341-429629BD174C}" name="תאריך הבא 6" dataDxfId="6">
      <calculatedColumnFormula>IF(B2="חודשי", H2+30,
IF(B2="רבעוני", EDATE(H2,3),
IF(B2="חצי-שנתי", EDATE(H2,6),
IF(B2="שנתי", EDATE(H2,12),
IF(B2="2 שנים", EDATE(H2,24),
IF(B2="3 שנים", EDATE(H2,36),
IF(B2="4 שנים", EDATE(H2,48),
IF(B2="5 שנים", EDATE(H2,60),
IF(B2="6 שנים", EDATE(H2,72),
IF(B2="7 שנים", EDATE(H2,84),
IF(B2="8 שנים", EDATE(H2,96),
IF(B2="9 שנים", EDATE(H2,108),
IF(B2="10 שנים", EDATE(H2,120),
IF(B2="חד פעמי", H2, ""))))))))))))))</calculatedColumnFormula>
    </tableColumn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mailto:dina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hyperlink" Target="mailto:danny.levi@example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ivotTable" Target="../pivotTables/pivotTable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opLeftCell="C1" workbookViewId="0">
      <selection activeCell="K10" sqref="K10"/>
    </sheetView>
  </sheetViews>
  <sheetFormatPr defaultRowHeight="14.25" x14ac:dyDescent="0.2"/>
  <cols>
    <col min="1" max="1" width="14.375" customWidth="1"/>
    <col min="2" max="2" width="16.75" customWidth="1"/>
    <col min="3" max="3" width="14.125" customWidth="1"/>
    <col min="4" max="4" width="13.125" customWidth="1"/>
    <col min="5" max="5" width="11.75" customWidth="1"/>
    <col min="6" max="6" width="20.5" customWidth="1"/>
    <col min="7" max="7" width="28.375" customWidth="1"/>
    <col min="8" max="9" width="13.5" customWidth="1"/>
    <col min="10" max="10" width="13.75" customWidth="1"/>
    <col min="11" max="11" width="14.375" customWidth="1"/>
    <col min="12" max="12" width="13.625" customWidth="1"/>
    <col min="13" max="13" width="15.125" customWidth="1"/>
    <col min="14" max="14" width="22" customWidth="1"/>
    <col min="15" max="15" width="8.875" customWidth="1"/>
    <col min="16" max="16" width="20.25" customWidth="1"/>
    <col min="17" max="17" width="27.125" customWidth="1"/>
    <col min="18" max="18" width="14.625" customWidth="1"/>
    <col min="19" max="19" width="15.125" customWidth="1"/>
    <col min="20" max="20" width="18" customWidth="1"/>
  </cols>
  <sheetData>
    <row r="1" spans="1:20" ht="1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175</v>
      </c>
      <c r="G1" s="1" t="s">
        <v>5</v>
      </c>
      <c r="H1" s="1" t="s">
        <v>6</v>
      </c>
      <c r="I1" s="1" t="s">
        <v>178</v>
      </c>
      <c r="J1" s="1" t="s">
        <v>177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176</v>
      </c>
      <c r="R1" s="1" t="s">
        <v>13</v>
      </c>
      <c r="S1" s="1" t="s">
        <v>14</v>
      </c>
      <c r="T1" s="1" t="s">
        <v>15</v>
      </c>
    </row>
    <row r="2" spans="1:20" ht="42.75" x14ac:dyDescent="0.2">
      <c r="A2" s="13" t="s">
        <v>170</v>
      </c>
      <c r="B2" s="14" t="s">
        <v>116</v>
      </c>
      <c r="C2" s="14" t="s">
        <v>117</v>
      </c>
      <c r="D2" s="14" t="s">
        <v>118</v>
      </c>
      <c r="E2" s="14" t="s">
        <v>119</v>
      </c>
      <c r="F2" s="14" t="s">
        <v>120</v>
      </c>
      <c r="G2" s="14" t="s">
        <v>48</v>
      </c>
      <c r="H2" s="15">
        <v>150</v>
      </c>
      <c r="I2" s="16">
        <v>1</v>
      </c>
      <c r="J2" s="14" t="s">
        <v>56</v>
      </c>
      <c r="K2" s="19">
        <f t="shared" ref="K2:K16" si="0">IF(J2="חודשי", H2*I2,
   IF(J2="רבעוני", (H2*I2)/3,
   IF(J2="חצי שנתי", (H2*I2)/6,
   IF(J2="יומי", H2*I2*30,
   IF(J2="שנתי", (H2*I2)/12,
   IF(J2="רב שנתי", (H2*I2)/36,
   IF(J2="פרויקט חד פעמי", 0, "")))))))</f>
        <v>150</v>
      </c>
      <c r="L2" s="19">
        <f t="shared" ref="L2:L16" si="1">IF(J2="חודשי", H2*I2*12,
   IF(J2="רבעוני", (H2*I2)*4,
   IF(J2="חצי שנתי", (H2*I2)*2,
   IF(J2="יומי", H2*I2*365,
   IF(J2="שנתי", H2*I2,
   IF(J2="רב שנתי", (H2*I2)/3,
   IF(J2="פרויקט חד פעמי", H2*I2, "")))))))</f>
        <v>1800</v>
      </c>
      <c r="M2" s="17">
        <v>45292</v>
      </c>
      <c r="N2" s="17">
        <v>45323</v>
      </c>
      <c r="O2" s="14" t="s">
        <v>64</v>
      </c>
      <c r="P2" s="14" t="s">
        <v>65</v>
      </c>
      <c r="Q2" s="14" t="s">
        <v>70</v>
      </c>
      <c r="R2" s="14" t="s">
        <v>121</v>
      </c>
      <c r="S2" s="14" t="s">
        <v>122</v>
      </c>
      <c r="T2" s="17">
        <v>45292</v>
      </c>
    </row>
    <row r="3" spans="1:20" ht="42.75" x14ac:dyDescent="0.2">
      <c r="A3" s="13" t="s">
        <v>167</v>
      </c>
      <c r="B3" s="14" t="s">
        <v>88</v>
      </c>
      <c r="C3" s="14" t="s">
        <v>89</v>
      </c>
      <c r="D3" s="14" t="s">
        <v>90</v>
      </c>
      <c r="E3" s="14" t="s">
        <v>91</v>
      </c>
      <c r="F3" s="14" t="s">
        <v>92</v>
      </c>
      <c r="G3" s="14" t="s">
        <v>93</v>
      </c>
      <c r="H3" s="15">
        <v>1000</v>
      </c>
      <c r="I3" s="16">
        <v>10</v>
      </c>
      <c r="J3" s="14" t="s">
        <v>179</v>
      </c>
      <c r="K3" s="19">
        <f t="shared" si="0"/>
        <v>277.77777777777777</v>
      </c>
      <c r="L3" s="19">
        <f t="shared" si="1"/>
        <v>3333.3333333333335</v>
      </c>
      <c r="M3" s="17">
        <v>45298</v>
      </c>
      <c r="N3" s="17">
        <v>45658</v>
      </c>
      <c r="O3" s="14" t="s">
        <v>64</v>
      </c>
      <c r="P3" s="14" t="s">
        <v>95</v>
      </c>
      <c r="Q3" s="14" t="s">
        <v>96</v>
      </c>
      <c r="R3" s="14" t="s">
        <v>97</v>
      </c>
      <c r="S3" s="14" t="s">
        <v>98</v>
      </c>
      <c r="T3" s="17">
        <v>45292</v>
      </c>
    </row>
    <row r="4" spans="1:20" ht="28.5" x14ac:dyDescent="0.2">
      <c r="A4" s="13" t="s">
        <v>165</v>
      </c>
      <c r="B4" s="14" t="s">
        <v>20</v>
      </c>
      <c r="C4" s="14" t="s">
        <v>26</v>
      </c>
      <c r="D4" s="14" t="s">
        <v>32</v>
      </c>
      <c r="E4" s="14" t="s">
        <v>38</v>
      </c>
      <c r="F4" s="14" t="s">
        <v>44</v>
      </c>
      <c r="G4" s="14" t="s">
        <v>49</v>
      </c>
      <c r="H4" s="14" t="s">
        <v>54</v>
      </c>
      <c r="I4" s="14">
        <v>1</v>
      </c>
      <c r="J4" s="14" t="s">
        <v>59</v>
      </c>
      <c r="K4" s="19">
        <f t="shared" si="0"/>
        <v>100</v>
      </c>
      <c r="L4" s="19">
        <f t="shared" si="1"/>
        <v>1200</v>
      </c>
      <c r="M4" s="17">
        <v>45299</v>
      </c>
      <c r="N4" s="17" t="s">
        <v>63</v>
      </c>
      <c r="O4" s="14" t="s">
        <v>64</v>
      </c>
      <c r="P4" s="14" t="s">
        <v>65</v>
      </c>
      <c r="Q4" s="14" t="s">
        <v>74</v>
      </c>
      <c r="R4" s="14" t="s">
        <v>80</v>
      </c>
      <c r="S4" s="14" t="s">
        <v>85</v>
      </c>
      <c r="T4" s="14" t="s">
        <v>60</v>
      </c>
    </row>
    <row r="5" spans="1:20" ht="28.5" x14ac:dyDescent="0.2">
      <c r="A5" s="13" t="s">
        <v>169</v>
      </c>
      <c r="B5" s="14" t="s">
        <v>108</v>
      </c>
      <c r="C5" s="14" t="s">
        <v>109</v>
      </c>
      <c r="D5" s="14" t="s">
        <v>110</v>
      </c>
      <c r="E5" s="14" t="s">
        <v>111</v>
      </c>
      <c r="F5" s="14" t="s">
        <v>112</v>
      </c>
      <c r="G5" s="14" t="s">
        <v>48</v>
      </c>
      <c r="H5" s="15">
        <v>200</v>
      </c>
      <c r="I5" s="16">
        <v>1</v>
      </c>
      <c r="J5" s="14" t="s">
        <v>56</v>
      </c>
      <c r="K5" s="19">
        <f t="shared" si="0"/>
        <v>200</v>
      </c>
      <c r="L5" s="19">
        <f t="shared" si="1"/>
        <v>2400</v>
      </c>
      <c r="M5" s="17">
        <v>45292</v>
      </c>
      <c r="N5" s="17">
        <v>45323</v>
      </c>
      <c r="O5" s="14" t="s">
        <v>64</v>
      </c>
      <c r="P5" s="14" t="s">
        <v>65</v>
      </c>
      <c r="Q5" s="14" t="s">
        <v>113</v>
      </c>
      <c r="R5" s="14" t="s">
        <v>114</v>
      </c>
      <c r="S5" s="14" t="s">
        <v>115</v>
      </c>
      <c r="T5" s="17">
        <v>45292</v>
      </c>
    </row>
    <row r="6" spans="1:20" ht="42.75" x14ac:dyDescent="0.2">
      <c r="A6" s="13" t="s">
        <v>161</v>
      </c>
      <c r="B6" s="14" t="s">
        <v>16</v>
      </c>
      <c r="C6" s="14" t="s">
        <v>22</v>
      </c>
      <c r="D6" s="14" t="s">
        <v>28</v>
      </c>
      <c r="E6" s="14" t="s">
        <v>34</v>
      </c>
      <c r="F6" s="14" t="s">
        <v>40</v>
      </c>
      <c r="G6" s="14" t="s">
        <v>46</v>
      </c>
      <c r="H6" s="14" t="s">
        <v>50</v>
      </c>
      <c r="I6" s="14">
        <v>7000</v>
      </c>
      <c r="J6" s="14" t="s">
        <v>56</v>
      </c>
      <c r="K6" s="19">
        <f t="shared" si="0"/>
        <v>3640</v>
      </c>
      <c r="L6" s="19">
        <f t="shared" si="1"/>
        <v>43680</v>
      </c>
      <c r="M6" s="17" t="s">
        <v>60</v>
      </c>
      <c r="N6" s="17">
        <v>45323</v>
      </c>
      <c r="O6" s="14" t="s">
        <v>64</v>
      </c>
      <c r="P6" s="14" t="s">
        <v>65</v>
      </c>
      <c r="Q6" s="14" t="s">
        <v>70</v>
      </c>
      <c r="R6" s="14" t="s">
        <v>76</v>
      </c>
      <c r="S6" s="14" t="s">
        <v>82</v>
      </c>
      <c r="T6" s="14" t="s">
        <v>60</v>
      </c>
    </row>
    <row r="7" spans="1:20" ht="42.75" x14ac:dyDescent="0.2">
      <c r="A7" s="13" t="s">
        <v>168</v>
      </c>
      <c r="B7" s="14" t="s">
        <v>99</v>
      </c>
      <c r="C7" s="14" t="s">
        <v>100</v>
      </c>
      <c r="D7" s="14" t="s">
        <v>101</v>
      </c>
      <c r="E7" s="14" t="s">
        <v>102</v>
      </c>
      <c r="F7" s="14" t="s">
        <v>103</v>
      </c>
      <c r="G7" s="14" t="s">
        <v>48</v>
      </c>
      <c r="H7" s="15">
        <v>300</v>
      </c>
      <c r="I7" s="16">
        <v>1</v>
      </c>
      <c r="J7" s="14" t="s">
        <v>104</v>
      </c>
      <c r="K7" s="19">
        <f t="shared" si="0"/>
        <v>50</v>
      </c>
      <c r="L7" s="19">
        <f t="shared" si="1"/>
        <v>600</v>
      </c>
      <c r="M7" s="17">
        <v>45292</v>
      </c>
      <c r="N7" s="17">
        <v>45474</v>
      </c>
      <c r="O7" s="14" t="s">
        <v>64</v>
      </c>
      <c r="P7" s="14" t="s">
        <v>105</v>
      </c>
      <c r="Q7" s="14" t="s">
        <v>71</v>
      </c>
      <c r="R7" s="14" t="s">
        <v>106</v>
      </c>
      <c r="S7" s="14" t="s">
        <v>107</v>
      </c>
      <c r="T7" s="17">
        <v>45292</v>
      </c>
    </row>
    <row r="8" spans="1:20" ht="42.75" x14ac:dyDescent="0.2">
      <c r="A8" s="13" t="s">
        <v>171</v>
      </c>
      <c r="B8" s="14" t="s">
        <v>123</v>
      </c>
      <c r="C8" s="14" t="s">
        <v>124</v>
      </c>
      <c r="D8" s="14" t="s">
        <v>125</v>
      </c>
      <c r="E8" s="14" t="s">
        <v>126</v>
      </c>
      <c r="F8" s="14" t="s">
        <v>127</v>
      </c>
      <c r="G8" s="14" t="s">
        <v>47</v>
      </c>
      <c r="H8" s="15">
        <v>400</v>
      </c>
      <c r="I8" s="16">
        <v>7</v>
      </c>
      <c r="J8" s="14" t="s">
        <v>128</v>
      </c>
      <c r="K8" s="19" t="str">
        <f t="shared" si="0"/>
        <v/>
      </c>
      <c r="L8" s="19" t="str">
        <f t="shared" si="1"/>
        <v/>
      </c>
      <c r="M8" s="17">
        <v>45294</v>
      </c>
      <c r="N8" s="14" t="s">
        <v>128</v>
      </c>
      <c r="O8" s="14" t="s">
        <v>64</v>
      </c>
      <c r="P8" s="14" t="s">
        <v>65</v>
      </c>
      <c r="Q8" s="14" t="s">
        <v>129</v>
      </c>
      <c r="R8" s="14" t="s">
        <v>130</v>
      </c>
      <c r="S8" s="14" t="s">
        <v>131</v>
      </c>
      <c r="T8" s="17">
        <v>45292</v>
      </c>
    </row>
    <row r="9" spans="1:20" ht="42.75" x14ac:dyDescent="0.2">
      <c r="A9" s="13" t="s">
        <v>162</v>
      </c>
      <c r="B9" s="14" t="s">
        <v>17</v>
      </c>
      <c r="C9" s="14" t="s">
        <v>23</v>
      </c>
      <c r="D9" s="14" t="s">
        <v>29</v>
      </c>
      <c r="E9" s="14" t="s">
        <v>35</v>
      </c>
      <c r="F9" s="14" t="s">
        <v>41</v>
      </c>
      <c r="G9" s="14" t="s">
        <v>47</v>
      </c>
      <c r="H9" s="14" t="s">
        <v>51</v>
      </c>
      <c r="I9" s="14">
        <v>2</v>
      </c>
      <c r="J9" s="14" t="s">
        <v>57</v>
      </c>
      <c r="K9" s="19">
        <f t="shared" si="0"/>
        <v>1800</v>
      </c>
      <c r="L9" s="19">
        <f t="shared" si="1"/>
        <v>21900</v>
      </c>
      <c r="M9" s="17">
        <v>45293</v>
      </c>
      <c r="N9" s="17" t="s">
        <v>61</v>
      </c>
      <c r="O9" s="14" t="s">
        <v>64</v>
      </c>
      <c r="P9" s="14" t="s">
        <v>65</v>
      </c>
      <c r="Q9" s="14" t="s">
        <v>71</v>
      </c>
      <c r="R9" s="14" t="s">
        <v>77</v>
      </c>
      <c r="S9" s="14" t="s">
        <v>83</v>
      </c>
      <c r="T9" s="14" t="s">
        <v>60</v>
      </c>
    </row>
    <row r="10" spans="1:20" ht="42.75" x14ac:dyDescent="0.2">
      <c r="A10" s="13" t="s">
        <v>173</v>
      </c>
      <c r="B10" s="14" t="s">
        <v>140</v>
      </c>
      <c r="C10" s="14" t="s">
        <v>141</v>
      </c>
      <c r="D10" s="14" t="s">
        <v>142</v>
      </c>
      <c r="E10" s="14" t="s">
        <v>143</v>
      </c>
      <c r="F10" s="14" t="s">
        <v>144</v>
      </c>
      <c r="G10" s="14" t="s">
        <v>145</v>
      </c>
      <c r="H10" s="15">
        <v>5000</v>
      </c>
      <c r="I10" s="16">
        <v>1</v>
      </c>
      <c r="J10" s="14" t="s">
        <v>146</v>
      </c>
      <c r="K10" s="19" t="str">
        <f t="shared" si="0"/>
        <v/>
      </c>
      <c r="L10" s="19" t="str">
        <f t="shared" si="1"/>
        <v/>
      </c>
      <c r="M10" s="17">
        <v>45295</v>
      </c>
      <c r="N10" s="14" t="s">
        <v>147</v>
      </c>
      <c r="O10" s="14" t="s">
        <v>94</v>
      </c>
      <c r="P10" s="14" t="s">
        <v>148</v>
      </c>
      <c r="Q10" s="14" t="s">
        <v>149</v>
      </c>
      <c r="R10" s="14" t="s">
        <v>150</v>
      </c>
      <c r="S10" s="14" t="s">
        <v>151</v>
      </c>
      <c r="T10" s="17">
        <v>45292</v>
      </c>
    </row>
    <row r="11" spans="1:20" ht="42.75" x14ac:dyDescent="0.2">
      <c r="A11" s="13" t="s">
        <v>174</v>
      </c>
      <c r="B11" s="14" t="s">
        <v>152</v>
      </c>
      <c r="C11" s="14" t="s">
        <v>153</v>
      </c>
      <c r="D11" s="14" t="s">
        <v>154</v>
      </c>
      <c r="E11" s="14" t="s">
        <v>155</v>
      </c>
      <c r="F11" s="14" t="s">
        <v>156</v>
      </c>
      <c r="G11" s="14" t="s">
        <v>145</v>
      </c>
      <c r="H11" s="15">
        <v>20000</v>
      </c>
      <c r="I11" s="16">
        <v>1</v>
      </c>
      <c r="J11" s="14" t="s">
        <v>146</v>
      </c>
      <c r="K11" s="19" t="str">
        <f t="shared" si="0"/>
        <v/>
      </c>
      <c r="L11" s="19" t="str">
        <f t="shared" si="1"/>
        <v/>
      </c>
      <c r="M11" s="17">
        <v>45296</v>
      </c>
      <c r="N11" s="14" t="s">
        <v>147</v>
      </c>
      <c r="O11" s="14" t="s">
        <v>94</v>
      </c>
      <c r="P11" s="14" t="s">
        <v>157</v>
      </c>
      <c r="Q11" s="14" t="s">
        <v>158</v>
      </c>
      <c r="R11" s="14" t="s">
        <v>159</v>
      </c>
      <c r="S11" s="14" t="s">
        <v>160</v>
      </c>
      <c r="T11" s="17">
        <v>45292</v>
      </c>
    </row>
    <row r="12" spans="1:20" ht="57" x14ac:dyDescent="0.2">
      <c r="A12" s="13" t="s">
        <v>163</v>
      </c>
      <c r="B12" s="14" t="s">
        <v>18</v>
      </c>
      <c r="C12" s="14" t="s">
        <v>24</v>
      </c>
      <c r="D12" s="14" t="s">
        <v>30</v>
      </c>
      <c r="E12" s="14" t="s">
        <v>36</v>
      </c>
      <c r="F12" s="14" t="s">
        <v>42</v>
      </c>
      <c r="G12" s="14" t="s">
        <v>48</v>
      </c>
      <c r="H12" s="14" t="s">
        <v>52</v>
      </c>
      <c r="I12" s="14">
        <v>1</v>
      </c>
      <c r="J12" s="14" t="s">
        <v>56</v>
      </c>
      <c r="K12" s="19">
        <f t="shared" si="0"/>
        <v>150</v>
      </c>
      <c r="L12" s="19">
        <f t="shared" si="1"/>
        <v>1800</v>
      </c>
      <c r="M12" s="17" t="s">
        <v>60</v>
      </c>
      <c r="N12" s="17" t="s">
        <v>61</v>
      </c>
      <c r="O12" s="14" t="s">
        <v>64</v>
      </c>
      <c r="P12" s="14" t="s">
        <v>66</v>
      </c>
      <c r="Q12" s="14" t="s">
        <v>72</v>
      </c>
      <c r="R12" s="14" t="s">
        <v>78</v>
      </c>
      <c r="S12" s="14" t="s">
        <v>84</v>
      </c>
      <c r="T12" s="14" t="s">
        <v>60</v>
      </c>
    </row>
    <row r="13" spans="1:20" ht="42.75" x14ac:dyDescent="0.2">
      <c r="A13" s="13" t="s">
        <v>166</v>
      </c>
      <c r="B13" s="14" t="s">
        <v>21</v>
      </c>
      <c r="C13" s="14" t="s">
        <v>27</v>
      </c>
      <c r="D13" s="14" t="s">
        <v>33</v>
      </c>
      <c r="E13" s="14" t="s">
        <v>39</v>
      </c>
      <c r="F13" s="14" t="s">
        <v>45</v>
      </c>
      <c r="G13" s="14" t="s">
        <v>48</v>
      </c>
      <c r="H13" s="14" t="s">
        <v>55</v>
      </c>
      <c r="I13" s="14">
        <v>1</v>
      </c>
      <c r="J13" s="14" t="s">
        <v>56</v>
      </c>
      <c r="K13" s="19">
        <f t="shared" si="0"/>
        <v>250</v>
      </c>
      <c r="L13" s="19">
        <f t="shared" si="1"/>
        <v>3000</v>
      </c>
      <c r="M13" s="17" t="s">
        <v>60</v>
      </c>
      <c r="N13" s="17" t="s">
        <v>61</v>
      </c>
      <c r="O13" s="14" t="s">
        <v>64</v>
      </c>
      <c r="P13" s="14" t="s">
        <v>68</v>
      </c>
      <c r="Q13" s="14" t="s">
        <v>75</v>
      </c>
      <c r="R13" s="14" t="s">
        <v>81</v>
      </c>
      <c r="S13" s="14" t="s">
        <v>86</v>
      </c>
      <c r="T13" s="14" t="s">
        <v>60</v>
      </c>
    </row>
    <row r="14" spans="1:20" ht="28.5" x14ac:dyDescent="0.2">
      <c r="A14" s="13" t="s">
        <v>164</v>
      </c>
      <c r="B14" s="14" t="s">
        <v>19</v>
      </c>
      <c r="C14" s="14" t="s">
        <v>25</v>
      </c>
      <c r="D14" s="14" t="s">
        <v>31</v>
      </c>
      <c r="E14" s="14" t="s">
        <v>37</v>
      </c>
      <c r="F14" s="14" t="s">
        <v>43</v>
      </c>
      <c r="G14" s="14" t="s">
        <v>48</v>
      </c>
      <c r="H14" s="14" t="s">
        <v>53</v>
      </c>
      <c r="I14" s="14">
        <v>1</v>
      </c>
      <c r="J14" s="14" t="s">
        <v>58</v>
      </c>
      <c r="K14" s="19">
        <f t="shared" si="0"/>
        <v>166.66666666666666</v>
      </c>
      <c r="L14" s="19">
        <f t="shared" si="1"/>
        <v>2000</v>
      </c>
      <c r="M14" s="17">
        <v>45297</v>
      </c>
      <c r="N14" s="17" t="s">
        <v>62</v>
      </c>
      <c r="O14" s="14" t="s">
        <v>64</v>
      </c>
      <c r="P14" s="14" t="s">
        <v>67</v>
      </c>
      <c r="Q14" s="14" t="s">
        <v>73</v>
      </c>
      <c r="R14" s="14" t="s">
        <v>79</v>
      </c>
      <c r="S14" s="14"/>
      <c r="T14" s="14" t="s">
        <v>60</v>
      </c>
    </row>
    <row r="15" spans="1:20" ht="42.75" x14ac:dyDescent="0.2">
      <c r="A15" s="13" t="s">
        <v>172</v>
      </c>
      <c r="B15" s="14" t="s">
        <v>132</v>
      </c>
      <c r="C15" s="14" t="s">
        <v>133</v>
      </c>
      <c r="D15" s="14" t="s">
        <v>134</v>
      </c>
      <c r="E15" s="14" t="s">
        <v>135</v>
      </c>
      <c r="F15" s="14" t="s">
        <v>136</v>
      </c>
      <c r="G15" s="14" t="s">
        <v>137</v>
      </c>
      <c r="H15" s="15">
        <v>100</v>
      </c>
      <c r="I15" s="16">
        <v>1</v>
      </c>
      <c r="J15" s="14" t="s">
        <v>56</v>
      </c>
      <c r="K15" s="19">
        <f t="shared" si="0"/>
        <v>100</v>
      </c>
      <c r="L15" s="19">
        <f t="shared" si="1"/>
        <v>1200</v>
      </c>
      <c r="M15" s="17">
        <v>45292</v>
      </c>
      <c r="N15" s="17">
        <v>45323</v>
      </c>
      <c r="O15" s="14" t="s">
        <v>64</v>
      </c>
      <c r="P15" s="14" t="s">
        <v>65</v>
      </c>
      <c r="Q15" s="14" t="s">
        <v>71</v>
      </c>
      <c r="R15" s="14" t="s">
        <v>138</v>
      </c>
      <c r="S15" s="14" t="s">
        <v>139</v>
      </c>
      <c r="T15" s="17">
        <v>45292</v>
      </c>
    </row>
    <row r="16" spans="1:20" ht="42.75" x14ac:dyDescent="0.2">
      <c r="A16" s="14">
        <v>13</v>
      </c>
      <c r="B16" s="14" t="s">
        <v>284</v>
      </c>
      <c r="C16" s="14" t="s">
        <v>285</v>
      </c>
      <c r="D16" s="14" t="s">
        <v>286</v>
      </c>
      <c r="E16" s="14" t="s">
        <v>287</v>
      </c>
      <c r="F16" s="18" t="s">
        <v>290</v>
      </c>
      <c r="G16" s="14" t="s">
        <v>137</v>
      </c>
      <c r="H16" s="15">
        <v>25</v>
      </c>
      <c r="I16" s="16">
        <v>1</v>
      </c>
      <c r="J16" s="14" t="s">
        <v>56</v>
      </c>
      <c r="K16" s="19">
        <f t="shared" si="0"/>
        <v>25</v>
      </c>
      <c r="L16" s="20">
        <f t="shared" si="1"/>
        <v>300</v>
      </c>
      <c r="M16" s="17">
        <v>45293</v>
      </c>
      <c r="N16" s="17">
        <v>45324</v>
      </c>
      <c r="O16" s="14" t="s">
        <v>288</v>
      </c>
      <c r="P16" s="14" t="s">
        <v>65</v>
      </c>
      <c r="Q16" s="14" t="s">
        <v>289</v>
      </c>
      <c r="R16" s="14" t="s">
        <v>87</v>
      </c>
      <c r="S16" s="14" t="s">
        <v>87</v>
      </c>
      <c r="T16" s="17">
        <v>45293</v>
      </c>
    </row>
  </sheetData>
  <sheetProtection sheet="1" formatCells="0" formatColumns="0" formatRows="0" insertColumns="0" insertRows="0" insertHyperlinks="0" deleteColumns="0" deleteRows="0" sort="0" autoFilter="0" pivotTables="0"/>
  <phoneticPr fontId="3" type="noConversion"/>
  <dataValidations count="3">
    <dataValidation type="list" allowBlank="1" showInputMessage="1" showErrorMessage="1" sqref="J2:J16" xr:uid="{E4AF3B74-56C2-4963-95A0-0835773FFD0F}">
      <formula1>"חודשי, רבעוני, חצי שנתי, יומי, שנתי, רב שנתי, פרויקט חד פעמי"</formula1>
    </dataValidation>
    <dataValidation type="list" allowBlank="1" showInputMessage="1" showErrorMessage="1" sqref="G2:G16" xr:uid="{A08C8BC6-1361-4853-9353-18182F0D095C}">
      <formula1>"קוט""ש, ביקור, חודש, שעה, פרויקט, יום עבודה, שנה"</formula1>
    </dataValidation>
    <dataValidation type="list" allowBlank="1" showInputMessage="1" showErrorMessage="1" sqref="O2:O16" xr:uid="{C9E85358-6630-4C0B-A4FE-D1BFBF1FD761}">
      <formula1>"פעיל, לא פעיל, בתכנון"</formula1>
    </dataValidation>
  </dataValidations>
  <hyperlinks>
    <hyperlink ref="F16" r:id="rId1" xr:uid="{DE5AA1E1-03A4-4920-8F6F-08DBAB4A3B7F}"/>
  </hyperlinks>
  <pageMargins left="0.7" right="0.7" top="0.75" bottom="0.75" header="0.3" footer="0.3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C040D-F975-4EDE-BF00-1CA855CB00BF}">
  <dimension ref="A1:R34"/>
  <sheetViews>
    <sheetView rightToLeft="1" zoomScale="87" zoomScaleNormal="87" workbookViewId="0">
      <selection activeCell="H29" sqref="H29"/>
    </sheetView>
  </sheetViews>
  <sheetFormatPr defaultRowHeight="14.25" x14ac:dyDescent="0.2"/>
  <cols>
    <col min="1" max="1" width="24.375" customWidth="1"/>
    <col min="2" max="2" width="33.375" customWidth="1"/>
    <col min="3" max="3" width="29" customWidth="1"/>
    <col min="6" max="6" width="12.375" customWidth="1"/>
    <col min="7" max="7" width="9.75" customWidth="1"/>
    <col min="8" max="8" width="10.125" customWidth="1"/>
    <col min="9" max="9" width="16.75" customWidth="1"/>
    <col min="10" max="10" width="11.5" customWidth="1"/>
    <col min="12" max="12" width="34.375" customWidth="1"/>
    <col min="13" max="13" width="40.375" customWidth="1"/>
    <col min="14" max="14" width="30.75" customWidth="1"/>
    <col min="15" max="15" width="41.375" customWidth="1"/>
    <col min="18" max="18" width="0" hidden="1" customWidth="1"/>
  </cols>
  <sheetData>
    <row r="1" spans="1:18" ht="15" thickBot="1" x14ac:dyDescent="0.25">
      <c r="A1" s="4" t="s">
        <v>182</v>
      </c>
      <c r="B1" s="4" t="s">
        <v>183</v>
      </c>
      <c r="C1" s="4" t="s">
        <v>184</v>
      </c>
      <c r="E1" s="5" t="s">
        <v>264</v>
      </c>
      <c r="F1" s="6" t="s">
        <v>229</v>
      </c>
      <c r="G1" s="6" t="s">
        <v>265</v>
      </c>
      <c r="H1" s="6" t="s">
        <v>266</v>
      </c>
      <c r="I1" s="6" t="s">
        <v>230</v>
      </c>
      <c r="J1" s="6" t="s">
        <v>231</v>
      </c>
      <c r="K1" s="6" t="s">
        <v>232</v>
      </c>
      <c r="L1" s="6" t="s">
        <v>280</v>
      </c>
      <c r="M1" s="6" t="s">
        <v>281</v>
      </c>
      <c r="N1" s="6" t="s">
        <v>282</v>
      </c>
      <c r="O1" s="6" t="s">
        <v>283</v>
      </c>
      <c r="P1" s="7" t="s">
        <v>233</v>
      </c>
      <c r="R1">
        <f>SUM(I2:I75)</f>
        <v>965</v>
      </c>
    </row>
    <row r="2" spans="1:18" ht="15.75" thickBot="1" x14ac:dyDescent="0.25">
      <c r="A2" s="22" t="s">
        <v>185</v>
      </c>
      <c r="B2" s="23"/>
      <c r="C2" s="23"/>
      <c r="E2" s="21">
        <v>1</v>
      </c>
      <c r="F2" s="21" t="s">
        <v>234</v>
      </c>
      <c r="G2" s="21" t="s">
        <v>235</v>
      </c>
      <c r="H2" s="21" t="s">
        <v>236</v>
      </c>
      <c r="I2" s="21">
        <v>100</v>
      </c>
      <c r="J2" s="21">
        <v>3</v>
      </c>
      <c r="K2" s="21">
        <v>1</v>
      </c>
      <c r="L2" s="27">
        <f>ROUNDUP('עלויות חודשיות ושנתיות'!$AA$1 / COUNTA(E$2:E$75), 0)</f>
        <v>691</v>
      </c>
      <c r="M2" s="27">
        <f>ROUNDUP('עלויות חודשיות ושנתיות'!$AA$1 * I2 / $R$1, 0)</f>
        <v>717</v>
      </c>
      <c r="N2" s="27">
        <f>ROUNDUP(טבלה6[[#This Row],[תשלום דמי וועד חודשי בחלוקה שווה]] * 12, 0)</f>
        <v>8292</v>
      </c>
      <c r="O2" s="27">
        <f>טבלה6[[#This Row],[תשלום דמי וועד חודשי בחלוקה  עפ"י גודל דירה]] * 12</f>
        <v>8604</v>
      </c>
      <c r="P2" s="21"/>
    </row>
    <row r="3" spans="1:18" x14ac:dyDescent="0.2">
      <c r="A3" s="14" t="s">
        <v>186</v>
      </c>
      <c r="B3" s="14"/>
      <c r="C3" s="14" t="s">
        <v>187</v>
      </c>
      <c r="E3" s="21">
        <v>2</v>
      </c>
      <c r="F3" s="21" t="s">
        <v>237</v>
      </c>
      <c r="G3" s="21" t="s">
        <v>238</v>
      </c>
      <c r="H3" s="21" t="s">
        <v>239</v>
      </c>
      <c r="I3" s="21">
        <v>80</v>
      </c>
      <c r="J3" s="21">
        <v>2</v>
      </c>
      <c r="K3" s="21">
        <v>1</v>
      </c>
      <c r="L3" s="27">
        <f>ROUNDUP('עלויות חודשיות ושנתיות'!$AA$1 / COUNTA(E$2:E$75), 0)</f>
        <v>691</v>
      </c>
      <c r="M3" s="27">
        <f>ROUNDUP('עלויות חודשיות ושנתיות'!$AA$1 * I3 / $R$1, 0)</f>
        <v>573</v>
      </c>
      <c r="N3" s="27">
        <f>ROUNDUP(טבלה6[[#This Row],[תשלום דמי וועד חודשי בחלוקה שווה]] * 12, 0)</f>
        <v>8292</v>
      </c>
      <c r="O3" s="27">
        <f>טבלה6[[#This Row],[תשלום דמי וועד חודשי בחלוקה  עפ"י גודל דירה]] * 12</f>
        <v>6876</v>
      </c>
      <c r="P3" s="21"/>
    </row>
    <row r="4" spans="1:18" x14ac:dyDescent="0.2">
      <c r="A4" s="14" t="s">
        <v>188</v>
      </c>
      <c r="B4" s="14"/>
      <c r="C4" s="14" t="s">
        <v>189</v>
      </c>
      <c r="E4" s="21">
        <v>3</v>
      </c>
      <c r="F4" s="21" t="s">
        <v>240</v>
      </c>
      <c r="G4" s="21" t="s">
        <v>241</v>
      </c>
      <c r="H4" s="21" t="s">
        <v>242</v>
      </c>
      <c r="I4" s="21">
        <v>120</v>
      </c>
      <c r="J4" s="21">
        <v>4</v>
      </c>
      <c r="K4" s="21">
        <v>2</v>
      </c>
      <c r="L4" s="27">
        <f>ROUNDUP('עלויות חודשיות ושנתיות'!$AA$1 / COUNTA(E$2:E$75), 0)</f>
        <v>691</v>
      </c>
      <c r="M4" s="27">
        <f>ROUNDUP('עלויות חודשיות ושנתיות'!$AA$1 * I4 / $R$1, 0)</f>
        <v>860</v>
      </c>
      <c r="N4" s="27">
        <f>ROUNDUP(טבלה6[[#This Row],[תשלום דמי וועד חודשי בחלוקה שווה]] * 12, 0)</f>
        <v>8292</v>
      </c>
      <c r="O4" s="27">
        <f>טבלה6[[#This Row],[תשלום דמי וועד חודשי בחלוקה  עפ"י גודל דירה]] * 12</f>
        <v>10320</v>
      </c>
      <c r="P4" s="21"/>
    </row>
    <row r="5" spans="1:18" x14ac:dyDescent="0.2">
      <c r="A5" s="14" t="s">
        <v>190</v>
      </c>
      <c r="B5" s="14"/>
      <c r="C5" s="14">
        <v>2015</v>
      </c>
      <c r="E5" s="21">
        <v>4</v>
      </c>
      <c r="F5" s="21" t="s">
        <v>243</v>
      </c>
      <c r="G5" s="21" t="s">
        <v>244</v>
      </c>
      <c r="H5" s="21" t="s">
        <v>245</v>
      </c>
      <c r="I5" s="21">
        <v>90</v>
      </c>
      <c r="J5" s="21">
        <v>3</v>
      </c>
      <c r="K5" s="21">
        <v>2</v>
      </c>
      <c r="L5" s="27">
        <f>ROUNDUP('עלויות חודשיות ושנתיות'!$AA$1 / COUNTA(E$2:E$75), 0)</f>
        <v>691</v>
      </c>
      <c r="M5" s="27">
        <f>ROUNDUP('עלויות חודשיות ושנתיות'!$AA$1 * I5 / $R$1, 0)</f>
        <v>645</v>
      </c>
      <c r="N5" s="27">
        <f>ROUNDUP(טבלה6[[#This Row],[תשלום דמי וועד חודשי בחלוקה שווה]] * 12, 0)</f>
        <v>8292</v>
      </c>
      <c r="O5" s="27">
        <f>טבלה6[[#This Row],[תשלום דמי וועד חודשי בחלוקה  עפ"י גודל דירה]] * 12</f>
        <v>7740</v>
      </c>
      <c r="P5" s="21"/>
    </row>
    <row r="6" spans="1:18" x14ac:dyDescent="0.2">
      <c r="A6" s="14" t="s">
        <v>191</v>
      </c>
      <c r="B6" s="14"/>
      <c r="C6" s="14">
        <v>20</v>
      </c>
      <c r="E6" s="21">
        <v>5</v>
      </c>
      <c r="F6" s="21" t="s">
        <v>246</v>
      </c>
      <c r="G6" s="21" t="s">
        <v>247</v>
      </c>
      <c r="H6" s="21" t="s">
        <v>248</v>
      </c>
      <c r="I6" s="21">
        <v>85</v>
      </c>
      <c r="J6" s="21">
        <v>2</v>
      </c>
      <c r="K6" s="21">
        <v>3</v>
      </c>
      <c r="L6" s="27">
        <f>ROUNDUP('עלויות חודשיות ושנתיות'!$AA$1 / COUNTA(E$2:E$75), 0)</f>
        <v>691</v>
      </c>
      <c r="M6" s="27">
        <f>ROUNDUP('עלויות חודשיות ושנתיות'!$AA$1 * I6 / $R$1, 0)</f>
        <v>609</v>
      </c>
      <c r="N6" s="27">
        <f>ROUNDUP(טבלה6[[#This Row],[תשלום דמי וועד חודשי בחלוקה שווה]] * 12, 0)</f>
        <v>8292</v>
      </c>
      <c r="O6" s="27">
        <f>טבלה6[[#This Row],[תשלום דמי וועד חודשי בחלוקה  עפ"י גודל דירה]] * 12</f>
        <v>7308</v>
      </c>
      <c r="P6" s="21"/>
    </row>
    <row r="7" spans="1:18" x14ac:dyDescent="0.2">
      <c r="A7" s="14" t="s">
        <v>192</v>
      </c>
      <c r="B7" s="14"/>
      <c r="C7" s="14">
        <v>80</v>
      </c>
      <c r="E7" s="21">
        <v>6</v>
      </c>
      <c r="F7" s="21" t="s">
        <v>249</v>
      </c>
      <c r="G7" s="21" t="s">
        <v>250</v>
      </c>
      <c r="H7" s="21" t="s">
        <v>251</v>
      </c>
      <c r="I7" s="21">
        <v>110</v>
      </c>
      <c r="J7" s="21">
        <v>4</v>
      </c>
      <c r="K7" s="21">
        <v>3</v>
      </c>
      <c r="L7" s="27">
        <f>ROUNDUP('עלויות חודשיות ושנתיות'!$AA$1 / COUNTA(E$2:E$75), 0)</f>
        <v>691</v>
      </c>
      <c r="M7" s="27">
        <f>ROUNDUP('עלויות חודשיות ושנתיות'!$AA$1 * I7 / $R$1, 0)</f>
        <v>788</v>
      </c>
      <c r="N7" s="27">
        <f>ROUNDUP(טבלה6[[#This Row],[תשלום דמי וועד חודשי בחלוקה שווה]] * 12, 0)</f>
        <v>8292</v>
      </c>
      <c r="O7" s="27">
        <f>טבלה6[[#This Row],[תשלום דמי וועד חודשי בחלוקה  עפ"י גודל דירה]] * 12</f>
        <v>9456</v>
      </c>
      <c r="P7" s="21"/>
    </row>
    <row r="8" spans="1:18" x14ac:dyDescent="0.2">
      <c r="A8" s="14" t="s">
        <v>193</v>
      </c>
      <c r="B8" s="14"/>
      <c r="C8" s="14">
        <v>3</v>
      </c>
      <c r="E8" s="21">
        <v>7</v>
      </c>
      <c r="F8" s="21" t="s">
        <v>252</v>
      </c>
      <c r="G8" s="21" t="s">
        <v>253</v>
      </c>
      <c r="H8" s="21" t="s">
        <v>254</v>
      </c>
      <c r="I8" s="21">
        <v>70</v>
      </c>
      <c r="J8" s="21">
        <v>2</v>
      </c>
      <c r="K8" s="21">
        <v>4</v>
      </c>
      <c r="L8" s="27">
        <f>ROUNDUP('עלויות חודשיות ושנתיות'!$AA$1 / COUNTA(E$2:E$75), 0)</f>
        <v>691</v>
      </c>
      <c r="M8" s="27">
        <f>ROUNDUP('עלויות חודשיות ושנתיות'!$AA$1 * I8 / $R$1, 0)</f>
        <v>502</v>
      </c>
      <c r="N8" s="27">
        <f>ROUNDUP(טבלה6[[#This Row],[תשלום דמי וועד חודשי בחלוקה שווה]] * 12, 0)</f>
        <v>8292</v>
      </c>
      <c r="O8" s="27">
        <f>טבלה6[[#This Row],[תשלום דמי וועד חודשי בחלוקה  עפ"י גודל דירה]] * 12</f>
        <v>6024</v>
      </c>
      <c r="P8" s="21"/>
    </row>
    <row r="9" spans="1:18" ht="15" thickBot="1" x14ac:dyDescent="0.25">
      <c r="A9" s="14" t="s">
        <v>194</v>
      </c>
      <c r="B9" s="14" t="s">
        <v>195</v>
      </c>
      <c r="C9" s="14" t="s">
        <v>196</v>
      </c>
      <c r="E9" s="21">
        <v>8</v>
      </c>
      <c r="F9" s="21" t="s">
        <v>255</v>
      </c>
      <c r="G9" s="21" t="s">
        <v>256</v>
      </c>
      <c r="H9" s="21" t="s">
        <v>257</v>
      </c>
      <c r="I9" s="21">
        <v>90</v>
      </c>
      <c r="J9" s="21">
        <v>3</v>
      </c>
      <c r="K9" s="21">
        <v>4</v>
      </c>
      <c r="L9" s="27">
        <f>ROUNDUP('עלויות חודשיות ושנתיות'!$AA$1 / COUNTA(E$2:E$75), 0)</f>
        <v>691</v>
      </c>
      <c r="M9" s="27">
        <f>ROUNDUP('עלויות חודשיות ושנתיות'!$AA$1 * I9 / $R$1, 0)</f>
        <v>645</v>
      </c>
      <c r="N9" s="27">
        <f>ROUNDUP(טבלה6[[#This Row],[תשלום דמי וועד חודשי בחלוקה שווה]] * 12, 0)</f>
        <v>8292</v>
      </c>
      <c r="O9" s="27">
        <f>טבלה6[[#This Row],[תשלום דמי וועד חודשי בחלוקה  עפ"י גודל דירה]] * 12</f>
        <v>7740</v>
      </c>
      <c r="P9" s="21"/>
    </row>
    <row r="10" spans="1:18" ht="15.75" thickBot="1" x14ac:dyDescent="0.25">
      <c r="A10" s="22" t="s">
        <v>197</v>
      </c>
      <c r="B10" s="23"/>
      <c r="C10" s="23"/>
      <c r="E10" s="21">
        <v>9</v>
      </c>
      <c r="F10" s="21" t="s">
        <v>258</v>
      </c>
      <c r="G10" s="21" t="s">
        <v>259</v>
      </c>
      <c r="H10" s="21" t="s">
        <v>260</v>
      </c>
      <c r="I10" s="21">
        <v>100</v>
      </c>
      <c r="J10" s="21">
        <v>3</v>
      </c>
      <c r="K10" s="21">
        <v>5</v>
      </c>
      <c r="L10" s="27">
        <f>ROUNDUP('עלויות חודשיות ושנתיות'!$AA$1 / COUNTA(E$2:E$75), 0)</f>
        <v>691</v>
      </c>
      <c r="M10" s="27">
        <f>ROUNDUP('עלויות חודשיות ושנתיות'!$AA$1 * I10 / $R$1, 0)</f>
        <v>717</v>
      </c>
      <c r="N10" s="27">
        <f>ROUNDUP(טבלה6[[#This Row],[תשלום דמי וועד חודשי בחלוקה שווה]] * 12, 0)</f>
        <v>8292</v>
      </c>
      <c r="O10" s="27">
        <f>טבלה6[[#This Row],[תשלום דמי וועד חודשי בחלוקה  עפ"י גודל דירה]] * 12</f>
        <v>8604</v>
      </c>
      <c r="P10" s="21"/>
    </row>
    <row r="11" spans="1:18" x14ac:dyDescent="0.2">
      <c r="A11" s="14" t="s">
        <v>198</v>
      </c>
      <c r="B11" s="14"/>
      <c r="C11" s="14" t="s">
        <v>199</v>
      </c>
      <c r="E11" s="21">
        <v>10</v>
      </c>
      <c r="F11" s="21" t="s">
        <v>261</v>
      </c>
      <c r="G11" s="21" t="s">
        <v>262</v>
      </c>
      <c r="H11" s="21" t="s">
        <v>263</v>
      </c>
      <c r="I11" s="21">
        <v>120</v>
      </c>
      <c r="J11" s="21">
        <v>4</v>
      </c>
      <c r="K11" s="21">
        <v>5</v>
      </c>
      <c r="L11" s="27">
        <f>ROUNDUP('עלויות חודשיות ושנתיות'!$AA$1 / COUNTA(E$2:E$75), 0)</f>
        <v>691</v>
      </c>
      <c r="M11" s="27">
        <f>ROUNDUP('עלויות חודשיות ושנתיות'!$AA$1 * I11 / $R$1, 0)</f>
        <v>860</v>
      </c>
      <c r="N11" s="27">
        <f>ROUNDUP(טבלה6[[#This Row],[תשלום דמי וועד חודשי בחלוקה שווה]] * 12, 0)</f>
        <v>8292</v>
      </c>
      <c r="O11" s="27">
        <f>טבלה6[[#This Row],[תשלום דמי וועד חודשי בחלוקה  עפ"י גודל דירה]] * 12</f>
        <v>10320</v>
      </c>
      <c r="P11" s="21"/>
    </row>
    <row r="12" spans="1:18" x14ac:dyDescent="0.2">
      <c r="A12" s="14" t="s">
        <v>200</v>
      </c>
      <c r="B12" s="14"/>
      <c r="C12" s="14" t="s">
        <v>201</v>
      </c>
    </row>
    <row r="13" spans="1:18" x14ac:dyDescent="0.2">
      <c r="A13" s="14" t="s">
        <v>202</v>
      </c>
      <c r="B13" s="14"/>
      <c r="C13" s="24" t="s">
        <v>203</v>
      </c>
    </row>
    <row r="14" spans="1:18" x14ac:dyDescent="0.2">
      <c r="A14" s="14" t="s">
        <v>204</v>
      </c>
      <c r="B14" s="14"/>
      <c r="C14" s="14" t="s">
        <v>205</v>
      </c>
    </row>
    <row r="15" spans="1:18" ht="15" thickBot="1" x14ac:dyDescent="0.25">
      <c r="A15" s="14" t="s">
        <v>206</v>
      </c>
      <c r="B15" s="14"/>
      <c r="C15" s="14" t="s">
        <v>207</v>
      </c>
    </row>
    <row r="16" spans="1:18" ht="15.75" thickBot="1" x14ac:dyDescent="0.25">
      <c r="A16" s="22" t="s">
        <v>208</v>
      </c>
      <c r="B16" s="23"/>
      <c r="C16" s="23"/>
    </row>
    <row r="17" spans="1:3" x14ac:dyDescent="0.2">
      <c r="A17" s="14" t="s">
        <v>209</v>
      </c>
      <c r="B17" s="14" t="s">
        <v>210</v>
      </c>
      <c r="C17" s="14" t="s">
        <v>69</v>
      </c>
    </row>
    <row r="18" spans="1:3" x14ac:dyDescent="0.2">
      <c r="A18" s="14" t="s">
        <v>211</v>
      </c>
      <c r="B18" s="14" t="s">
        <v>212</v>
      </c>
      <c r="C18" s="14" t="s">
        <v>213</v>
      </c>
    </row>
    <row r="19" spans="1:3" x14ac:dyDescent="0.2">
      <c r="A19" s="14" t="s">
        <v>214</v>
      </c>
      <c r="B19" s="14" t="s">
        <v>215</v>
      </c>
      <c r="C19" s="14" t="s">
        <v>216</v>
      </c>
    </row>
    <row r="20" spans="1:3" ht="15" thickBot="1" x14ac:dyDescent="0.25">
      <c r="A20" s="14" t="s">
        <v>217</v>
      </c>
      <c r="B20" s="14"/>
      <c r="C20" s="14" t="s">
        <v>69</v>
      </c>
    </row>
    <row r="21" spans="1:3" ht="15.75" thickBot="1" x14ac:dyDescent="0.25">
      <c r="A21" s="22" t="s">
        <v>23</v>
      </c>
      <c r="B21" s="23"/>
      <c r="C21" s="23"/>
    </row>
    <row r="22" spans="1:3" x14ac:dyDescent="0.2">
      <c r="A22" s="14" t="s">
        <v>218</v>
      </c>
      <c r="B22" s="14" t="s">
        <v>219</v>
      </c>
      <c r="C22" s="14" t="s">
        <v>220</v>
      </c>
    </row>
    <row r="23" spans="1:3" x14ac:dyDescent="0.2">
      <c r="A23" s="14" t="s">
        <v>221</v>
      </c>
      <c r="B23" s="14" t="s">
        <v>222</v>
      </c>
      <c r="C23" s="14">
        <v>80</v>
      </c>
    </row>
    <row r="24" spans="1:3" x14ac:dyDescent="0.2">
      <c r="A24" s="14" t="s">
        <v>223</v>
      </c>
      <c r="B24" s="14"/>
      <c r="C24" s="14">
        <v>4</v>
      </c>
    </row>
    <row r="25" spans="1:3" x14ac:dyDescent="0.2">
      <c r="A25" s="14" t="s">
        <v>224</v>
      </c>
      <c r="B25" s="14" t="s">
        <v>225</v>
      </c>
      <c r="C25" s="14" t="s">
        <v>69</v>
      </c>
    </row>
    <row r="26" spans="1:3" x14ac:dyDescent="0.2">
      <c r="A26" s="14" t="s">
        <v>226</v>
      </c>
      <c r="B26" s="14" t="s">
        <v>227</v>
      </c>
      <c r="C26" s="14" t="s">
        <v>69</v>
      </c>
    </row>
    <row r="27" spans="1:3" ht="15" thickBot="1" x14ac:dyDescent="0.25">
      <c r="A27" s="14" t="s">
        <v>228</v>
      </c>
      <c r="B27" s="14"/>
      <c r="C27" s="14" t="s">
        <v>69</v>
      </c>
    </row>
    <row r="28" spans="1:3" ht="15.75" thickBot="1" x14ac:dyDescent="0.25">
      <c r="A28" s="25" t="s">
        <v>267</v>
      </c>
      <c r="B28" s="26"/>
      <c r="C28" s="26"/>
    </row>
    <row r="29" spans="1:3" x14ac:dyDescent="0.2">
      <c r="A29" s="14" t="s">
        <v>269</v>
      </c>
      <c r="B29" s="14" t="s">
        <v>278</v>
      </c>
      <c r="C29" s="19">
        <f>L2</f>
        <v>691</v>
      </c>
    </row>
    <row r="30" spans="1:3" x14ac:dyDescent="0.2">
      <c r="A30" s="14" t="s">
        <v>268</v>
      </c>
      <c r="B30" s="14" t="s">
        <v>279</v>
      </c>
      <c r="C30" s="19">
        <f>N2</f>
        <v>8292</v>
      </c>
    </row>
    <row r="31" spans="1:3" x14ac:dyDescent="0.2">
      <c r="A31" s="14" t="s">
        <v>270</v>
      </c>
      <c r="B31" s="14" t="s">
        <v>271</v>
      </c>
      <c r="C31" s="19">
        <f>SUM(טבלה6[תשלום דמי וועד חודשי בחלוקה שווה])</f>
        <v>6910</v>
      </c>
    </row>
    <row r="32" spans="1:3" ht="15" thickBot="1" x14ac:dyDescent="0.25">
      <c r="A32" s="14" t="s">
        <v>272</v>
      </c>
      <c r="B32" s="14" t="s">
        <v>273</v>
      </c>
      <c r="C32" s="19">
        <f>SUM(טבלה6[תשלום דמי וועד שנתי בחלוקה שווה])</f>
        <v>82920</v>
      </c>
    </row>
    <row r="33" spans="1:3" x14ac:dyDescent="0.2">
      <c r="A33" s="14" t="s">
        <v>274</v>
      </c>
      <c r="B33" s="14" t="s">
        <v>275</v>
      </c>
      <c r="C33" s="28">
        <f>C31 - 'עלויות חודשיות ושנתיות'!AA1</f>
        <v>0.55555555555565661</v>
      </c>
    </row>
    <row r="34" spans="1:3" ht="15" thickBot="1" x14ac:dyDescent="0.25">
      <c r="A34" s="14" t="s">
        <v>276</v>
      </c>
      <c r="B34" s="14" t="s">
        <v>277</v>
      </c>
      <c r="C34" s="29">
        <f>C32 - 'עלויות חודשיות ושנתיות'!AA2</f>
        <v>-293.33333333334303</v>
      </c>
    </row>
  </sheetData>
  <sheetProtection sheet="1" formatCells="0" formatColumns="0" formatRows="0" insertColumns="0" insertRows="0" insertHyperlinks="0" deleteColumns="0" deleteRows="0" sort="0" autoFilter="0" pivotTables="0"/>
  <conditionalFormatting sqref="C33:C34">
    <cfRule type="cellIs" dxfId="5" priority="1" operator="greaterThan">
      <formula>0</formula>
    </cfRule>
    <cfRule type="cellIs" dxfId="4" priority="2" operator="lessThan">
      <formula>0</formula>
    </cfRule>
  </conditionalFormatting>
  <hyperlinks>
    <hyperlink ref="C13" r:id="rId1" xr:uid="{A4E728E8-4428-452B-AD71-A86D6360A20C}"/>
  </hyperlinks>
  <pageMargins left="0.7" right="0.7" top="0.75" bottom="0.75" header="0.3" footer="0.3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809F9-AB18-4373-B678-41659E9CD9B0}">
  <dimension ref="A3:H31"/>
  <sheetViews>
    <sheetView rightToLeft="1" topLeftCell="C4" zoomScaleNormal="100" workbookViewId="0">
      <selection activeCell="N15" sqref="N15"/>
    </sheetView>
  </sheetViews>
  <sheetFormatPr defaultRowHeight="14.25" x14ac:dyDescent="0.2"/>
  <cols>
    <col min="1" max="1" width="12" bestFit="1" customWidth="1"/>
    <col min="2" max="2" width="11.375" bestFit="1" customWidth="1"/>
    <col min="3" max="3" width="16.25" bestFit="1" customWidth="1"/>
    <col min="4" max="5" width="4.875" bestFit="1" customWidth="1"/>
    <col min="6" max="6" width="12" bestFit="1" customWidth="1"/>
    <col min="7" max="7" width="20.625" bestFit="1" customWidth="1"/>
    <col min="8" max="8" width="43.5" bestFit="1" customWidth="1"/>
    <col min="9" max="9" width="11.875" bestFit="1" customWidth="1"/>
    <col min="10" max="11" width="5.875" bestFit="1" customWidth="1"/>
    <col min="12" max="12" width="7.125" bestFit="1" customWidth="1"/>
    <col min="13" max="13" width="8.125" bestFit="1" customWidth="1"/>
    <col min="14" max="14" width="11.625" bestFit="1" customWidth="1"/>
    <col min="15" max="15" width="19.5" bestFit="1" customWidth="1"/>
    <col min="16" max="16" width="7.5" bestFit="1" customWidth="1"/>
    <col min="17" max="17" width="8.125" bestFit="1" customWidth="1"/>
    <col min="18" max="18" width="9.25" bestFit="1" customWidth="1"/>
    <col min="19" max="19" width="13.125" bestFit="1" customWidth="1"/>
    <col min="20" max="20" width="16" bestFit="1" customWidth="1"/>
    <col min="21" max="21" width="8.875" bestFit="1" customWidth="1"/>
    <col min="22" max="22" width="11.625" bestFit="1" customWidth="1"/>
    <col min="23" max="23" width="8.5" bestFit="1" customWidth="1"/>
    <col min="24" max="24" width="11.25" bestFit="1" customWidth="1"/>
    <col min="25" max="25" width="13.375" bestFit="1" customWidth="1"/>
    <col min="26" max="26" width="16.25" bestFit="1" customWidth="1"/>
    <col min="27" max="27" width="21.25" bestFit="1" customWidth="1"/>
    <col min="28" max="28" width="24.125" bestFit="1" customWidth="1"/>
    <col min="29" max="29" width="9.25" bestFit="1" customWidth="1"/>
    <col min="30" max="30" width="12" bestFit="1" customWidth="1"/>
    <col min="31" max="31" width="8.125" bestFit="1" customWidth="1"/>
  </cols>
  <sheetData>
    <row r="3" spans="1:8" x14ac:dyDescent="0.2">
      <c r="A3" t="s">
        <v>327</v>
      </c>
      <c r="B3" t="s">
        <v>328</v>
      </c>
    </row>
    <row r="4" spans="1:8" x14ac:dyDescent="0.2">
      <c r="A4">
        <v>83280</v>
      </c>
      <c r="B4">
        <v>83513.333333333343</v>
      </c>
    </row>
    <row r="7" spans="1:8" x14ac:dyDescent="0.2">
      <c r="A7" s="9" t="s">
        <v>321</v>
      </c>
      <c r="B7" t="s">
        <v>329</v>
      </c>
    </row>
    <row r="8" spans="1:8" x14ac:dyDescent="0.2">
      <c r="A8" s="10" t="s">
        <v>116</v>
      </c>
      <c r="B8">
        <v>1800</v>
      </c>
    </row>
    <row r="9" spans="1:8" x14ac:dyDescent="0.2">
      <c r="A9" s="10" t="s">
        <v>88</v>
      </c>
      <c r="B9">
        <v>3333.3333333333335</v>
      </c>
    </row>
    <row r="10" spans="1:8" x14ac:dyDescent="0.2">
      <c r="A10" s="10" t="s">
        <v>20</v>
      </c>
      <c r="B10">
        <v>1200</v>
      </c>
      <c r="F10" s="9" t="s">
        <v>321</v>
      </c>
      <c r="G10" t="s">
        <v>331</v>
      </c>
      <c r="H10" t="s">
        <v>332</v>
      </c>
    </row>
    <row r="11" spans="1:8" x14ac:dyDescent="0.2">
      <c r="A11" s="10" t="s">
        <v>108</v>
      </c>
      <c r="B11">
        <v>2400</v>
      </c>
      <c r="F11" s="10" t="s">
        <v>258</v>
      </c>
      <c r="G11">
        <v>100</v>
      </c>
      <c r="H11">
        <v>8628</v>
      </c>
    </row>
    <row r="12" spans="1:8" x14ac:dyDescent="0.2">
      <c r="A12" s="10" t="s">
        <v>284</v>
      </c>
      <c r="B12">
        <v>300</v>
      </c>
      <c r="F12" s="10" t="s">
        <v>255</v>
      </c>
      <c r="G12">
        <v>90</v>
      </c>
      <c r="H12">
        <v>7764</v>
      </c>
    </row>
    <row r="13" spans="1:8" x14ac:dyDescent="0.2">
      <c r="A13" s="10" t="s">
        <v>16</v>
      </c>
      <c r="B13">
        <v>43680</v>
      </c>
      <c r="F13" s="10" t="s">
        <v>240</v>
      </c>
      <c r="G13">
        <v>120</v>
      </c>
      <c r="H13">
        <v>10356</v>
      </c>
    </row>
    <row r="14" spans="1:8" x14ac:dyDescent="0.2">
      <c r="A14" s="10" t="s">
        <v>99</v>
      </c>
      <c r="B14">
        <v>600</v>
      </c>
      <c r="F14" s="10" t="s">
        <v>252</v>
      </c>
      <c r="G14">
        <v>70</v>
      </c>
      <c r="H14">
        <v>6048</v>
      </c>
    </row>
    <row r="15" spans="1:8" x14ac:dyDescent="0.2">
      <c r="A15" s="10" t="s">
        <v>123</v>
      </c>
      <c r="B15">
        <v>0</v>
      </c>
      <c r="F15" s="10" t="s">
        <v>243</v>
      </c>
      <c r="G15">
        <v>90</v>
      </c>
      <c r="H15">
        <v>7764</v>
      </c>
    </row>
    <row r="16" spans="1:8" x14ac:dyDescent="0.2">
      <c r="A16" s="10" t="s">
        <v>17</v>
      </c>
      <c r="B16">
        <v>21900</v>
      </c>
      <c r="F16" s="10" t="s">
        <v>249</v>
      </c>
      <c r="G16">
        <v>110</v>
      </c>
      <c r="H16">
        <v>9492</v>
      </c>
    </row>
    <row r="17" spans="1:8" x14ac:dyDescent="0.2">
      <c r="A17" s="10" t="s">
        <v>140</v>
      </c>
      <c r="B17">
        <v>0</v>
      </c>
      <c r="F17" s="10" t="s">
        <v>237</v>
      </c>
      <c r="G17">
        <v>80</v>
      </c>
      <c r="H17">
        <v>6900</v>
      </c>
    </row>
    <row r="18" spans="1:8" x14ac:dyDescent="0.2">
      <c r="A18" s="10" t="s">
        <v>152</v>
      </c>
      <c r="B18">
        <v>0</v>
      </c>
      <c r="F18" s="10" t="s">
        <v>261</v>
      </c>
      <c r="G18">
        <v>120</v>
      </c>
      <c r="H18">
        <v>10356</v>
      </c>
    </row>
    <row r="19" spans="1:8" x14ac:dyDescent="0.2">
      <c r="A19" s="10" t="s">
        <v>18</v>
      </c>
      <c r="B19">
        <v>1800</v>
      </c>
      <c r="F19" s="10" t="s">
        <v>246</v>
      </c>
      <c r="G19">
        <v>85</v>
      </c>
      <c r="H19">
        <v>7332</v>
      </c>
    </row>
    <row r="20" spans="1:8" x14ac:dyDescent="0.2">
      <c r="A20" s="10" t="s">
        <v>21</v>
      </c>
      <c r="B20">
        <v>3000</v>
      </c>
      <c r="F20" s="10" t="s">
        <v>234</v>
      </c>
      <c r="G20">
        <v>100</v>
      </c>
      <c r="H20">
        <v>8628</v>
      </c>
    </row>
    <row r="21" spans="1:8" x14ac:dyDescent="0.2">
      <c r="A21" s="10" t="s">
        <v>19</v>
      </c>
      <c r="B21">
        <v>2000</v>
      </c>
      <c r="F21" s="10" t="s">
        <v>322</v>
      </c>
      <c r="G21">
        <v>965</v>
      </c>
      <c r="H21">
        <v>83268</v>
      </c>
    </row>
    <row r="22" spans="1:8" x14ac:dyDescent="0.2">
      <c r="A22" s="10" t="s">
        <v>132</v>
      </c>
      <c r="B22">
        <v>1200</v>
      </c>
    </row>
    <row r="23" spans="1:8" x14ac:dyDescent="0.2">
      <c r="A23" s="10" t="s">
        <v>322</v>
      </c>
      <c r="B23">
        <v>83213.333333333343</v>
      </c>
    </row>
    <row r="26" spans="1:8" x14ac:dyDescent="0.2">
      <c r="A26" s="9" t="s">
        <v>321</v>
      </c>
      <c r="B26" t="s">
        <v>330</v>
      </c>
    </row>
    <row r="27" spans="1:8" x14ac:dyDescent="0.2">
      <c r="A27" s="10">
        <v>2020</v>
      </c>
      <c r="B27">
        <v>1191</v>
      </c>
    </row>
    <row r="28" spans="1:8" x14ac:dyDescent="0.2">
      <c r="A28" s="10">
        <v>2021</v>
      </c>
      <c r="B28">
        <v>2171</v>
      </c>
    </row>
    <row r="29" spans="1:8" x14ac:dyDescent="0.2">
      <c r="A29" s="10">
        <v>2022</v>
      </c>
      <c r="B29">
        <v>2151</v>
      </c>
    </row>
    <row r="30" spans="1:8" x14ac:dyDescent="0.2">
      <c r="A30" s="10">
        <v>2023</v>
      </c>
      <c r="B30">
        <v>-869</v>
      </c>
    </row>
    <row r="31" spans="1:8" x14ac:dyDescent="0.2">
      <c r="A31" s="10" t="s">
        <v>322</v>
      </c>
      <c r="B31">
        <v>4644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F0BB2-AA1A-45E0-8CF3-E0872BA8B990}">
  <dimension ref="A1:D2"/>
  <sheetViews>
    <sheetView rightToLeft="1" workbookViewId="0">
      <selection activeCell="D2" sqref="A2:D2"/>
    </sheetView>
  </sheetViews>
  <sheetFormatPr defaultRowHeight="14.25" x14ac:dyDescent="0.2"/>
  <cols>
    <col min="1" max="1" width="19.375" customWidth="1"/>
    <col min="2" max="2" width="17.375" customWidth="1"/>
    <col min="3" max="3" width="18.25" customWidth="1"/>
    <col min="4" max="4" width="15.75" customWidth="1"/>
  </cols>
  <sheetData>
    <row r="1" spans="1:4" x14ac:dyDescent="0.2">
      <c r="A1" t="s">
        <v>323</v>
      </c>
      <c r="B1" t="s">
        <v>325</v>
      </c>
      <c r="C1" t="s">
        <v>324</v>
      </c>
      <c r="D1" t="s">
        <v>326</v>
      </c>
    </row>
    <row r="2" spans="1:4" x14ac:dyDescent="0.2">
      <c r="A2" s="27">
        <f>'נתוני בניין'!C31</f>
        <v>6910</v>
      </c>
      <c r="B2" s="27">
        <f>'עלויות חודשיות ושנתיות'!AA1</f>
        <v>6909.4444444444443</v>
      </c>
      <c r="C2" s="27">
        <f>'נתוני בניין'!C32</f>
        <v>82920</v>
      </c>
      <c r="D2" s="27">
        <f>'עלויות חודשיות ושנתיות'!AA2</f>
        <v>83213.333333333343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6B3F9-23B3-4DA2-90B8-AEAB6F6614F3}">
  <dimension ref="A1:AA175"/>
  <sheetViews>
    <sheetView rightToLeft="1" workbookViewId="0">
      <selection activeCell="B10" sqref="B10"/>
    </sheetView>
  </sheetViews>
  <sheetFormatPr defaultRowHeight="14.25" x14ac:dyDescent="0.2"/>
  <cols>
    <col min="1" max="1" width="17" customWidth="1"/>
    <col min="2" max="2" width="14.875" customWidth="1"/>
    <col min="3" max="3" width="16.375" customWidth="1"/>
    <col min="5" max="5" width="9" customWidth="1"/>
    <col min="6" max="6" width="26.25" customWidth="1"/>
    <col min="26" max="26" width="9" customWidth="1"/>
    <col min="27" max="27" width="27.25" hidden="1" customWidth="1"/>
  </cols>
  <sheetData>
    <row r="1" spans="1:27" x14ac:dyDescent="0.2">
      <c r="A1" s="2" t="s">
        <v>1</v>
      </c>
      <c r="B1" s="2" t="s">
        <v>7</v>
      </c>
      <c r="C1" s="2" t="s">
        <v>8</v>
      </c>
      <c r="AA1" s="3">
        <f>F10</f>
        <v>6909.4444444444443</v>
      </c>
    </row>
    <row r="2" spans="1:27" x14ac:dyDescent="0.2">
      <c r="A2" s="31" t="str">
        <f>IF('נתוני בסיס'!B2 = "", "", 'נתוני בסיס'!B2)</f>
        <v>אבטחה</v>
      </c>
      <c r="B2" s="32">
        <f>IF('נתוני בסיס'!K2 = "", "", 'נתוני בסיס'!K2)</f>
        <v>150</v>
      </c>
      <c r="C2" s="32">
        <f>IF('נתוני בסיס'!L2 = "", "", 'נתוני בסיס'!L2)</f>
        <v>1800</v>
      </c>
      <c r="AA2" s="3">
        <f>F13</f>
        <v>83213.333333333343</v>
      </c>
    </row>
    <row r="3" spans="1:27" x14ac:dyDescent="0.2">
      <c r="A3" s="31" t="str">
        <f>IF('נתוני בסיס'!B3 = "", "", 'נתוני בסיס'!B3)</f>
        <v>אחזקה ושיפוץ</v>
      </c>
      <c r="B3" s="32">
        <f>IF('נתוני בסיס'!K3 = "", "", 'נתוני בסיס'!K3)</f>
        <v>277.77777777777777</v>
      </c>
      <c r="C3" s="32">
        <f>IF('נתוני בסיס'!L3 = "", "", 'נתוני בסיס'!L3)</f>
        <v>3333.3333333333335</v>
      </c>
    </row>
    <row r="4" spans="1:27" x14ac:dyDescent="0.2">
      <c r="A4" s="31" t="str">
        <f>IF('נתוני בסיס'!B4 = "", "", 'נתוני בסיס'!B4)</f>
        <v>ביטוח</v>
      </c>
      <c r="B4" s="32">
        <f>IF('נתוני בסיס'!K4 = "", "", 'נתוני בסיס'!K4)</f>
        <v>100</v>
      </c>
      <c r="C4" s="32">
        <f>IF('נתוני בסיס'!L4 = "", "", 'נתוני בסיס'!L4)</f>
        <v>1200</v>
      </c>
    </row>
    <row r="5" spans="1:27" x14ac:dyDescent="0.2">
      <c r="A5" s="31" t="str">
        <f>IF('נתוני בסיס'!B5 = "", "", 'נתוני בסיס'!B5)</f>
        <v>גינון</v>
      </c>
      <c r="B5" s="32">
        <f>IF('נתוני בסיס'!K5 = "", "", 'נתוני בסיס'!K5)</f>
        <v>200</v>
      </c>
      <c r="C5" s="32">
        <f>IF('נתוני בסיס'!L5 = "", "", 'נתוני בסיס'!L5)</f>
        <v>2400</v>
      </c>
    </row>
    <row r="6" spans="1:27" x14ac:dyDescent="0.2">
      <c r="A6" s="31" t="str">
        <f>IF('נתוני בסיס'!B6 = "", "", 'נתוני בסיס'!B6)</f>
        <v>חשמל</v>
      </c>
      <c r="B6" s="32">
        <f>IF('נתוני בסיס'!K6 = "", "", 'נתוני בסיס'!K6)</f>
        <v>3640</v>
      </c>
      <c r="C6" s="32">
        <f>IF('נתוני בסיס'!L6 = "", "", 'נתוני בסיס'!L6)</f>
        <v>43680</v>
      </c>
    </row>
    <row r="7" spans="1:27" x14ac:dyDescent="0.2">
      <c r="A7" s="31" t="str">
        <f>IF('נתוני בסיס'!B7 = "", "", 'נתוני בסיס'!B7)</f>
        <v>כיבוי אש</v>
      </c>
      <c r="B7" s="32">
        <f>IF('נתוני בסיס'!K7 = "", "", 'נתוני בסיס'!K7)</f>
        <v>50</v>
      </c>
      <c r="C7" s="32">
        <f>IF('נתוני בסיס'!L7 = "", "", 'נתוני בסיס'!L7)</f>
        <v>600</v>
      </c>
    </row>
    <row r="8" spans="1:27" x14ac:dyDescent="0.2">
      <c r="A8" s="31" t="str">
        <f>IF('נתוני בסיס'!B8 = "", "", 'נתוני בסיס'!B8)</f>
        <v>ניהול ועד</v>
      </c>
      <c r="B8" s="32" t="str">
        <f>IF('נתוני בסיס'!K8 = "", "", 'נתוני בסיס'!K8)</f>
        <v/>
      </c>
      <c r="C8" s="32" t="str">
        <f>IF('נתוני בסיס'!L8 = "", "", 'נתוני בסיס'!L8)</f>
        <v/>
      </c>
    </row>
    <row r="9" spans="1:27" ht="15" thickBot="1" x14ac:dyDescent="0.25">
      <c r="A9" s="31" t="str">
        <f>IF('נתוני בסיס'!B9 = "", "", 'נתוני בסיס'!B9)</f>
        <v>ניקיון</v>
      </c>
      <c r="B9" s="32">
        <f>IF('נתוני בסיס'!K9 = "", "", 'נתוני בסיס'!K9)</f>
        <v>1800</v>
      </c>
      <c r="C9" s="32">
        <f>IF('נתוני בסיס'!L9 = "", "", 'נתוני בסיס'!L9)</f>
        <v>21900</v>
      </c>
    </row>
    <row r="10" spans="1:27" x14ac:dyDescent="0.2">
      <c r="A10" s="31" t="str">
        <f>IF('נתוני בסיס'!B10 = "", "", 'נתוני בסיס'!B10)</f>
        <v>ציוד ושדרוגים</v>
      </c>
      <c r="B10" s="32" t="str">
        <f>IF('נתוני בסיס'!K10 = "", "", 'נתוני בסיס'!K10)</f>
        <v/>
      </c>
      <c r="C10" s="32" t="str">
        <f>IF('נתוני בסיס'!L10 = "", "", 'נתוני בסיס'!L10)</f>
        <v/>
      </c>
      <c r="E10" s="42" t="s">
        <v>180</v>
      </c>
      <c r="F10" s="44">
        <f>SUM(B2:B175)</f>
        <v>6909.4444444444443</v>
      </c>
    </row>
    <row r="11" spans="1:27" x14ac:dyDescent="0.2">
      <c r="A11" s="31" t="str">
        <f>IF('נתוני בסיס'!B11 = "", "", 'נתוני בסיס'!B11)</f>
        <v>שיפוצים</v>
      </c>
      <c r="B11" s="32" t="str">
        <f>IF('נתוני בסיס'!K11 = "", "", 'נתוני בסיס'!K11)</f>
        <v/>
      </c>
      <c r="C11" s="32" t="str">
        <f>IF('נתוני בסיס'!L11 = "", "", 'נתוני בסיס'!L11)</f>
        <v/>
      </c>
      <c r="E11" s="43"/>
      <c r="F11" s="45"/>
    </row>
    <row r="12" spans="1:27" x14ac:dyDescent="0.2">
      <c r="A12" s="31" t="str">
        <f>IF('נתוני בסיס'!B12 = "", "", 'נתוני בסיס'!B12)</f>
        <v>תחזוקה</v>
      </c>
      <c r="B12" s="32">
        <f>IF('נתוני בסיס'!K12 = "", "", 'נתוני בסיס'!K12)</f>
        <v>150</v>
      </c>
      <c r="C12" s="32">
        <f>IF('נתוני בסיס'!L12 = "", "", 'נתוני בסיס'!L12)</f>
        <v>1800</v>
      </c>
      <c r="E12" s="43"/>
      <c r="F12" s="45"/>
    </row>
    <row r="13" spans="1:27" x14ac:dyDescent="0.2">
      <c r="A13" s="31" t="str">
        <f>IF('נתוני בסיס'!B13 = "", "", 'נתוני בסיס'!B13)</f>
        <v>תחזוקה כללית</v>
      </c>
      <c r="B13" s="32">
        <f>IF('נתוני בסיס'!K13 = "", "", 'נתוני בסיס'!K13)</f>
        <v>250</v>
      </c>
      <c r="C13" s="32">
        <f>IF('נתוני בסיס'!L13 = "", "", 'נתוני בסיס'!L13)</f>
        <v>3000</v>
      </c>
      <c r="E13" s="37" t="s">
        <v>181</v>
      </c>
      <c r="F13" s="39">
        <f>SUM(C2:C175)</f>
        <v>83213.333333333343</v>
      </c>
    </row>
    <row r="14" spans="1:27" x14ac:dyDescent="0.2">
      <c r="A14" s="31" t="str">
        <f>IF('נתוני בסיס'!B14 = "", "", 'נתוני בסיס'!B14)</f>
        <v>תחזוקת מערכות בטיחות</v>
      </c>
      <c r="B14" s="32">
        <f>IF('נתוני בסיס'!K14 = "", "", 'נתוני בסיס'!K14)</f>
        <v>166.66666666666666</v>
      </c>
      <c r="C14" s="32">
        <f>IF('נתוני בסיס'!L14 = "", "", 'נתוני בסיס'!L14)</f>
        <v>2000</v>
      </c>
      <c r="E14" s="37"/>
      <c r="F14" s="40"/>
    </row>
    <row r="15" spans="1:27" ht="15" thickBot="1" x14ac:dyDescent="0.25">
      <c r="A15" s="31" t="str">
        <f>IF('נתוני בסיס'!B15 = "", "", 'נתוני בסיס'!B15)</f>
        <v>תקשורת</v>
      </c>
      <c r="B15" s="32">
        <f>IF('נתוני בסיס'!K15 = "", "", 'נתוני בסיס'!K15)</f>
        <v>100</v>
      </c>
      <c r="C15" s="32">
        <f>IF('נתוני בסיס'!L15 = "", "", 'נתוני בסיס'!L15)</f>
        <v>1200</v>
      </c>
      <c r="E15" s="38"/>
      <c r="F15" s="41"/>
    </row>
    <row r="16" spans="1:27" x14ac:dyDescent="0.2">
      <c r="A16" s="31" t="str">
        <f>IF('נתוני בסיס'!B16 = "", "", 'נתוני בסיס'!B16)</f>
        <v>דמי רזרבה</v>
      </c>
      <c r="B16" s="32">
        <f>IF('נתוני בסיס'!K16 = "", "", 'נתוני בסיס'!K16)</f>
        <v>25</v>
      </c>
      <c r="C16" s="32">
        <f>IF('נתוני בסיס'!L16 = "", "", 'נתוני בסיס'!L16)</f>
        <v>300</v>
      </c>
    </row>
    <row r="17" spans="1:3" x14ac:dyDescent="0.2">
      <c r="A17" s="31" t="str">
        <f>IF('נתוני בסיס'!B17 = "", "", 'נתוני בסיס'!B17)</f>
        <v/>
      </c>
      <c r="B17" s="32" t="str">
        <f>IF('נתוני בסיס'!K17 = "", "", 'נתוני בסיס'!K17)</f>
        <v/>
      </c>
      <c r="C17" s="32" t="str">
        <f>IF('נתוני בסיס'!L17 = "", "", 'נתוני בסיס'!L17)</f>
        <v/>
      </c>
    </row>
    <row r="18" spans="1:3" x14ac:dyDescent="0.2">
      <c r="A18" s="31" t="str">
        <f>IF('נתוני בסיס'!B18 = "", "", 'נתוני בסיס'!B18)</f>
        <v/>
      </c>
      <c r="B18" s="32" t="str">
        <f>IF('נתוני בסיס'!K18 = "", "", 'נתוני בסיס'!K18)</f>
        <v/>
      </c>
      <c r="C18" s="32" t="str">
        <f>IF('נתוני בסיס'!L18 = "", "", 'נתוני בסיס'!L18)</f>
        <v/>
      </c>
    </row>
    <row r="19" spans="1:3" x14ac:dyDescent="0.2">
      <c r="A19" s="31" t="str">
        <f>IF('נתוני בסיס'!B19 = "", "", 'נתוני בסיס'!B19)</f>
        <v/>
      </c>
      <c r="B19" s="32" t="str">
        <f>IF('נתוני בסיס'!K19 = "", "", 'נתוני בסיס'!K19)</f>
        <v/>
      </c>
      <c r="C19" s="32" t="str">
        <f>IF('נתוני בסיס'!L19 = "", "", 'נתוני בסיס'!L19)</f>
        <v/>
      </c>
    </row>
    <row r="20" spans="1:3" x14ac:dyDescent="0.2">
      <c r="A20" s="31" t="str">
        <f>IF('נתוני בסיס'!B20 = "", "", 'נתוני בסיס'!B20)</f>
        <v/>
      </c>
      <c r="B20" s="32" t="str">
        <f>IF('נתוני בסיס'!K20 = "", "", 'נתוני בסיס'!K20)</f>
        <v/>
      </c>
      <c r="C20" s="32" t="str">
        <f>IF('נתוני בסיס'!L20 = "", "", 'נתוני בסיס'!L20)</f>
        <v/>
      </c>
    </row>
    <row r="21" spans="1:3" x14ac:dyDescent="0.2">
      <c r="A21" s="31" t="str">
        <f>IF('נתוני בסיס'!B21 = "", "", 'נתוני בסיס'!B21)</f>
        <v/>
      </c>
      <c r="B21" s="32" t="str">
        <f>IF('נתוני בסיס'!K21 = "", "", 'נתוני בסיס'!K21)</f>
        <v/>
      </c>
      <c r="C21" s="32" t="str">
        <f>IF('נתוני בסיס'!L21 = "", "", 'נתוני בסיס'!L21)</f>
        <v/>
      </c>
    </row>
    <row r="22" spans="1:3" x14ac:dyDescent="0.2">
      <c r="A22" s="31" t="str">
        <f>IF('נתוני בסיס'!B22 = "", "", 'נתוני בסיס'!B22)</f>
        <v/>
      </c>
      <c r="B22" s="32" t="str">
        <f>IF('נתוני בסיס'!K22 = "", "", 'נתוני בסיס'!K22)</f>
        <v/>
      </c>
      <c r="C22" s="32" t="str">
        <f>IF('נתוני בסיס'!L22 = "", "", 'נתוני בסיס'!L22)</f>
        <v/>
      </c>
    </row>
    <row r="23" spans="1:3" x14ac:dyDescent="0.2">
      <c r="A23" s="31" t="str">
        <f>IF('נתוני בסיס'!B23 = "", "", 'נתוני בסיס'!B23)</f>
        <v/>
      </c>
      <c r="B23" s="32" t="str">
        <f>IF('נתוני בסיס'!K23 = "", "", 'נתוני בסיס'!K23)</f>
        <v/>
      </c>
      <c r="C23" s="32" t="str">
        <f>IF('נתוני בסיס'!L23 = "", "", 'נתוני בסיס'!L23)</f>
        <v/>
      </c>
    </row>
    <row r="24" spans="1:3" x14ac:dyDescent="0.2">
      <c r="A24" s="31" t="str">
        <f>IF('נתוני בסיס'!B24 = "", "", 'נתוני בסיס'!B24)</f>
        <v/>
      </c>
      <c r="B24" s="32" t="str">
        <f>IF('נתוני בסיס'!K24 = "", "", 'נתוני בסיס'!K24)</f>
        <v/>
      </c>
      <c r="C24" s="32" t="str">
        <f>IF('נתוני בסיס'!L24 = "", "", 'נתוני בסיס'!L24)</f>
        <v/>
      </c>
    </row>
    <row r="25" spans="1:3" x14ac:dyDescent="0.2">
      <c r="A25" s="31" t="str">
        <f>IF('נתוני בסיס'!B25 = "", "", 'נתוני בסיס'!B25)</f>
        <v/>
      </c>
      <c r="B25" s="32" t="str">
        <f>IF('נתוני בסיס'!K25 = "", "", 'נתוני בסיס'!K25)</f>
        <v/>
      </c>
      <c r="C25" s="32" t="str">
        <f>IF('נתוני בסיס'!L25 = "", "", 'נתוני בסיס'!L25)</f>
        <v/>
      </c>
    </row>
    <row r="26" spans="1:3" x14ac:dyDescent="0.2">
      <c r="A26" s="31" t="str">
        <f>IF('נתוני בסיס'!B26 = "", "", 'נתוני בסיס'!B26)</f>
        <v/>
      </c>
      <c r="B26" s="32" t="str">
        <f>IF('נתוני בסיס'!K26 = "", "", 'נתוני בסיס'!K26)</f>
        <v/>
      </c>
      <c r="C26" s="32" t="str">
        <f>IF('נתוני בסיס'!L26 = "", "", 'נתוני בסיס'!L26)</f>
        <v/>
      </c>
    </row>
    <row r="27" spans="1:3" x14ac:dyDescent="0.2">
      <c r="A27" s="31" t="str">
        <f>IF('נתוני בסיס'!B27 = "", "", 'נתוני בסיס'!B27)</f>
        <v/>
      </c>
      <c r="B27" s="32" t="str">
        <f>IF('נתוני בסיס'!K27 = "", "", 'נתוני בסיס'!K27)</f>
        <v/>
      </c>
      <c r="C27" s="32" t="str">
        <f>IF('נתוני בסיס'!L27 = "", "", 'נתוני בסיס'!L27)</f>
        <v/>
      </c>
    </row>
    <row r="28" spans="1:3" x14ac:dyDescent="0.2">
      <c r="A28" s="31" t="str">
        <f>IF('נתוני בסיס'!B28 = "", "", 'נתוני בסיס'!B28)</f>
        <v/>
      </c>
      <c r="B28" s="32" t="str">
        <f>IF('נתוני בסיס'!K28 = "", "", 'נתוני בסיס'!K28)</f>
        <v/>
      </c>
      <c r="C28" s="32" t="str">
        <f>IF('נתוני בסיס'!L28 = "", "", 'נתוני בסיס'!L28)</f>
        <v/>
      </c>
    </row>
    <row r="29" spans="1:3" x14ac:dyDescent="0.2">
      <c r="A29" s="31" t="str">
        <f>IF('נתוני בסיס'!B29 = "", "", 'נתוני בסיס'!B29)</f>
        <v/>
      </c>
      <c r="B29" s="32" t="str">
        <f>IF('נתוני בסיס'!K29 = "", "", 'נתוני בסיס'!K29)</f>
        <v/>
      </c>
      <c r="C29" s="32" t="str">
        <f>IF('נתוני בסיס'!L29 = "", "", 'נתוני בסיס'!L29)</f>
        <v/>
      </c>
    </row>
    <row r="30" spans="1:3" x14ac:dyDescent="0.2">
      <c r="A30" s="31" t="str">
        <f>IF('נתוני בסיס'!B30 = "", "", 'נתוני בסיס'!B30)</f>
        <v/>
      </c>
      <c r="B30" s="32" t="str">
        <f>IF('נתוני בסיס'!K30 = "", "", 'נתוני בסיס'!K30)</f>
        <v/>
      </c>
      <c r="C30" s="32" t="str">
        <f>IF('נתוני בסיס'!L30 = "", "", 'נתוני בסיס'!L30)</f>
        <v/>
      </c>
    </row>
    <row r="31" spans="1:3" x14ac:dyDescent="0.2">
      <c r="A31" s="31" t="str">
        <f>IF('נתוני בסיס'!B31 = "", "", 'נתוני בסיס'!B31)</f>
        <v/>
      </c>
      <c r="B31" s="32" t="str">
        <f>IF('נתוני בסיס'!K31 = "", "", 'נתוני בסיס'!K31)</f>
        <v/>
      </c>
      <c r="C31" s="32" t="str">
        <f>IF('נתוני בסיס'!L31 = "", "", 'נתוני בסיס'!L31)</f>
        <v/>
      </c>
    </row>
    <row r="32" spans="1:3" x14ac:dyDescent="0.2">
      <c r="A32" s="31" t="str">
        <f>IF('נתוני בסיס'!B32 = "", "", 'נתוני בסיס'!B32)</f>
        <v/>
      </c>
      <c r="B32" s="32" t="str">
        <f>IF('נתוני בסיס'!K32 = "", "", 'נתוני בסיס'!K32)</f>
        <v/>
      </c>
      <c r="C32" s="32" t="str">
        <f>IF('נתוני בסיס'!L32 = "", "", 'נתוני בסיס'!L32)</f>
        <v/>
      </c>
    </row>
    <row r="33" spans="1:3" x14ac:dyDescent="0.2">
      <c r="A33" s="31" t="str">
        <f>IF('נתוני בסיס'!B33 = "", "", 'נתוני בסיס'!B33)</f>
        <v/>
      </c>
      <c r="B33" s="32" t="str">
        <f>IF('נתוני בסיס'!K33 = "", "", 'נתוני בסיס'!K33)</f>
        <v/>
      </c>
      <c r="C33" s="32" t="str">
        <f>IF('נתוני בסיס'!L33 = "", "", 'נתוני בסיס'!L33)</f>
        <v/>
      </c>
    </row>
    <row r="34" spans="1:3" x14ac:dyDescent="0.2">
      <c r="A34" s="31" t="str">
        <f>IF('נתוני בסיס'!B34 = "", "", 'נתוני בסיס'!B34)</f>
        <v/>
      </c>
      <c r="B34" s="32" t="str">
        <f>IF('נתוני בסיס'!K34 = "", "", 'נתוני בסיס'!K34)</f>
        <v/>
      </c>
      <c r="C34" s="32" t="str">
        <f>IF('נתוני בסיס'!L34 = "", "", 'נתוני בסיס'!L34)</f>
        <v/>
      </c>
    </row>
    <row r="35" spans="1:3" x14ac:dyDescent="0.2">
      <c r="A35" s="31" t="str">
        <f>IF('נתוני בסיס'!B35 = "", "", 'נתוני בסיס'!B35)</f>
        <v/>
      </c>
      <c r="B35" s="32" t="str">
        <f>IF('נתוני בסיס'!K35 = "", "", 'נתוני בסיס'!K35)</f>
        <v/>
      </c>
      <c r="C35" s="32" t="str">
        <f>IF('נתוני בסיס'!L35 = "", "", 'נתוני בסיס'!L35)</f>
        <v/>
      </c>
    </row>
    <row r="36" spans="1:3" x14ac:dyDescent="0.2">
      <c r="A36" s="31" t="str">
        <f>IF('נתוני בסיס'!B36 = "", "", 'נתוני בסיס'!B36)</f>
        <v/>
      </c>
      <c r="B36" s="32" t="str">
        <f>IF('נתוני בסיס'!K36 = "", "", 'נתוני בסיס'!K36)</f>
        <v/>
      </c>
      <c r="C36" s="32" t="str">
        <f>IF('נתוני בסיס'!L36 = "", "", 'נתוני בסיס'!L36)</f>
        <v/>
      </c>
    </row>
    <row r="37" spans="1:3" x14ac:dyDescent="0.2">
      <c r="A37" s="31" t="str">
        <f>IF('נתוני בסיס'!B37 = "", "", 'נתוני בסיס'!B37)</f>
        <v/>
      </c>
      <c r="B37" s="32" t="str">
        <f>IF('נתוני בסיס'!K37 = "", "", 'נתוני בסיס'!K37)</f>
        <v/>
      </c>
      <c r="C37" s="32" t="str">
        <f>IF('נתוני בסיס'!L37 = "", "", 'נתוני בסיס'!L37)</f>
        <v/>
      </c>
    </row>
    <row r="38" spans="1:3" x14ac:dyDescent="0.2">
      <c r="A38" s="31" t="str">
        <f>IF('נתוני בסיס'!B38 = "", "", 'נתוני בסיס'!B38)</f>
        <v/>
      </c>
      <c r="B38" s="32" t="str">
        <f>IF('נתוני בסיס'!K38 = "", "", 'נתוני בסיס'!K38)</f>
        <v/>
      </c>
      <c r="C38" s="32" t="str">
        <f>IF('נתוני בסיס'!L38 = "", "", 'נתוני בסיס'!L38)</f>
        <v/>
      </c>
    </row>
    <row r="39" spans="1:3" x14ac:dyDescent="0.2">
      <c r="A39" s="31" t="str">
        <f>IF('נתוני בסיס'!B39 = "", "", 'נתוני בסיס'!B39)</f>
        <v/>
      </c>
      <c r="B39" s="32" t="str">
        <f>IF('נתוני בסיס'!K39 = "", "", 'נתוני בסיס'!K39)</f>
        <v/>
      </c>
      <c r="C39" s="32" t="str">
        <f>IF('נתוני בסיס'!L39 = "", "", 'נתוני בסיס'!L39)</f>
        <v/>
      </c>
    </row>
    <row r="40" spans="1:3" x14ac:dyDescent="0.2">
      <c r="A40" s="31" t="str">
        <f>IF('נתוני בסיס'!B40 = "", "", 'נתוני בסיס'!B40)</f>
        <v/>
      </c>
      <c r="B40" s="32" t="str">
        <f>IF('נתוני בסיס'!K40 = "", "", 'נתוני בסיס'!K40)</f>
        <v/>
      </c>
      <c r="C40" s="32" t="str">
        <f>IF('נתוני בסיס'!L40 = "", "", 'נתוני בסיס'!L40)</f>
        <v/>
      </c>
    </row>
    <row r="41" spans="1:3" x14ac:dyDescent="0.2">
      <c r="A41" s="31" t="str">
        <f>IF('נתוני בסיס'!B41 = "", "", 'נתוני בסיס'!B41)</f>
        <v/>
      </c>
      <c r="B41" s="32" t="str">
        <f>IF('נתוני בסיס'!K41 = "", "", 'נתוני בסיס'!K41)</f>
        <v/>
      </c>
      <c r="C41" s="32" t="str">
        <f>IF('נתוני בסיס'!L41 = "", "", 'נתוני בסיס'!L41)</f>
        <v/>
      </c>
    </row>
    <row r="42" spans="1:3" x14ac:dyDescent="0.2">
      <c r="A42" s="31" t="str">
        <f>IF('נתוני בסיס'!B42 = "", "", 'נתוני בסיס'!B42)</f>
        <v/>
      </c>
      <c r="B42" s="32" t="str">
        <f>IF('נתוני בסיס'!K42 = "", "", 'נתוני בסיס'!K42)</f>
        <v/>
      </c>
      <c r="C42" s="32" t="str">
        <f>IF('נתוני בסיס'!L42 = "", "", 'נתוני בסיס'!L42)</f>
        <v/>
      </c>
    </row>
    <row r="43" spans="1:3" x14ac:dyDescent="0.2">
      <c r="A43" s="31" t="str">
        <f>IF('נתוני בסיס'!B43 = "", "", 'נתוני בסיס'!B43)</f>
        <v/>
      </c>
      <c r="B43" s="32" t="str">
        <f>IF('נתוני בסיס'!K43 = "", "", 'נתוני בסיס'!K43)</f>
        <v/>
      </c>
      <c r="C43" s="32" t="str">
        <f>IF('נתוני בסיס'!L43 = "", "", 'נתוני בסיס'!L43)</f>
        <v/>
      </c>
    </row>
    <row r="44" spans="1:3" x14ac:dyDescent="0.2">
      <c r="A44" s="31" t="str">
        <f>IF('נתוני בסיס'!B44 = "", "", 'נתוני בסיס'!B44)</f>
        <v/>
      </c>
      <c r="B44" s="32" t="str">
        <f>IF('נתוני בסיס'!K44 = "", "", 'נתוני בסיס'!K44)</f>
        <v/>
      </c>
      <c r="C44" s="32" t="str">
        <f>IF('נתוני בסיס'!L44 = "", "", 'נתוני בסיס'!L44)</f>
        <v/>
      </c>
    </row>
    <row r="45" spans="1:3" x14ac:dyDescent="0.2">
      <c r="A45" s="31" t="str">
        <f>IF('נתוני בסיס'!B45 = "", "", 'נתוני בסיס'!B45)</f>
        <v/>
      </c>
      <c r="B45" s="32" t="str">
        <f>IF('נתוני בסיס'!K45 = "", "", 'נתוני בסיס'!K45)</f>
        <v/>
      </c>
      <c r="C45" s="32" t="str">
        <f>IF('נתוני בסיס'!L45 = "", "", 'נתוני בסיס'!L45)</f>
        <v/>
      </c>
    </row>
    <row r="46" spans="1:3" x14ac:dyDescent="0.2">
      <c r="A46" s="31" t="str">
        <f>IF('נתוני בסיס'!B46 = "", "", 'נתוני בסיס'!B46)</f>
        <v/>
      </c>
      <c r="B46" s="32" t="str">
        <f>IF('נתוני בסיס'!K46 = "", "", 'נתוני בסיס'!K46)</f>
        <v/>
      </c>
      <c r="C46" s="32" t="str">
        <f>IF('נתוני בסיס'!L46 = "", "", 'נתוני בסיס'!L46)</f>
        <v/>
      </c>
    </row>
    <row r="47" spans="1:3" x14ac:dyDescent="0.2">
      <c r="A47" s="31" t="str">
        <f>IF('נתוני בסיס'!B47 = "", "", 'נתוני בסיס'!B47)</f>
        <v/>
      </c>
      <c r="B47" s="32" t="str">
        <f>IF('נתוני בסיס'!K47 = "", "", 'נתוני בסיס'!K47)</f>
        <v/>
      </c>
      <c r="C47" s="32" t="str">
        <f>IF('נתוני בסיס'!L47 = "", "", 'נתוני בסיס'!L47)</f>
        <v/>
      </c>
    </row>
    <row r="48" spans="1:3" x14ac:dyDescent="0.2">
      <c r="A48" s="31" t="str">
        <f>IF('נתוני בסיס'!B48 = "", "", 'נתוני בסיס'!B48)</f>
        <v/>
      </c>
      <c r="B48" s="32" t="str">
        <f>IF('נתוני בסיס'!K48 = "", "", 'נתוני בסיס'!K48)</f>
        <v/>
      </c>
      <c r="C48" s="32" t="str">
        <f>IF('נתוני בסיס'!L48 = "", "", 'נתוני בסיס'!L48)</f>
        <v/>
      </c>
    </row>
    <row r="49" spans="1:3" x14ac:dyDescent="0.2">
      <c r="A49" s="31" t="str">
        <f>IF('נתוני בסיס'!B49 = "", "", 'נתוני בסיס'!B49)</f>
        <v/>
      </c>
      <c r="B49" s="32" t="str">
        <f>IF('נתוני בסיס'!K49 = "", "", 'נתוני בסיס'!K49)</f>
        <v/>
      </c>
      <c r="C49" s="32" t="str">
        <f>IF('נתוני בסיס'!L49 = "", "", 'נתוני בסיס'!L49)</f>
        <v/>
      </c>
    </row>
    <row r="50" spans="1:3" x14ac:dyDescent="0.2">
      <c r="A50" s="31" t="str">
        <f>IF('נתוני בסיס'!B50 = "", "", 'נתוני בסיס'!B50)</f>
        <v/>
      </c>
      <c r="B50" s="32" t="str">
        <f>IF('נתוני בסיס'!K50 = "", "", 'נתוני בסיס'!K50)</f>
        <v/>
      </c>
      <c r="C50" s="32" t="str">
        <f>IF('נתוני בסיס'!L50 = "", "", 'נתוני בסיס'!L50)</f>
        <v/>
      </c>
    </row>
    <row r="51" spans="1:3" x14ac:dyDescent="0.2">
      <c r="A51" s="31" t="str">
        <f>IF('נתוני בסיס'!B51 = "", "", 'נתוני בסיס'!B51)</f>
        <v/>
      </c>
      <c r="B51" s="32" t="str">
        <f>IF('נתוני בסיס'!K51 = "", "", 'נתוני בסיס'!K51)</f>
        <v/>
      </c>
      <c r="C51" s="32" t="str">
        <f>IF('נתוני בסיס'!L51 = "", "", 'נתוני בסיס'!L51)</f>
        <v/>
      </c>
    </row>
    <row r="52" spans="1:3" x14ac:dyDescent="0.2">
      <c r="A52" s="31" t="str">
        <f>IF('נתוני בסיס'!B52 = "", "", 'נתוני בסיס'!B52)</f>
        <v/>
      </c>
      <c r="B52" s="32" t="str">
        <f>IF('נתוני בסיס'!K52 = "", "", 'נתוני בסיס'!K52)</f>
        <v/>
      </c>
      <c r="C52" s="32" t="str">
        <f>IF('נתוני בסיס'!L52 = "", "", 'נתוני בסיס'!L52)</f>
        <v/>
      </c>
    </row>
    <row r="53" spans="1:3" x14ac:dyDescent="0.2">
      <c r="A53" s="31" t="str">
        <f>IF('נתוני בסיס'!B53 = "", "", 'נתוני בסיס'!B53)</f>
        <v/>
      </c>
      <c r="B53" s="32" t="str">
        <f>IF('נתוני בסיס'!K53 = "", "", 'נתוני בסיס'!K53)</f>
        <v/>
      </c>
      <c r="C53" s="32" t="str">
        <f>IF('נתוני בסיס'!L53 = "", "", 'נתוני בסיס'!L53)</f>
        <v/>
      </c>
    </row>
    <row r="54" spans="1:3" x14ac:dyDescent="0.2">
      <c r="A54" s="31" t="str">
        <f>IF('נתוני בסיס'!B54 = "", "", 'נתוני בסיס'!B54)</f>
        <v/>
      </c>
      <c r="B54" s="32" t="str">
        <f>IF('נתוני בסיס'!K54 = "", "", 'נתוני בסיס'!K54)</f>
        <v/>
      </c>
      <c r="C54" s="32" t="str">
        <f>IF('נתוני בסיס'!L54 = "", "", 'נתוני בסיס'!L54)</f>
        <v/>
      </c>
    </row>
    <row r="55" spans="1:3" x14ac:dyDescent="0.2">
      <c r="A55" s="31" t="str">
        <f>IF('נתוני בסיס'!B55 = "", "", 'נתוני בסיס'!B55)</f>
        <v/>
      </c>
      <c r="B55" s="32" t="str">
        <f>IF('נתוני בסיס'!K55 = "", "", 'נתוני בסיס'!K55)</f>
        <v/>
      </c>
      <c r="C55" s="32" t="str">
        <f>IF('נתוני בסיס'!L55 = "", "", 'נתוני בסיס'!L55)</f>
        <v/>
      </c>
    </row>
    <row r="56" spans="1:3" x14ac:dyDescent="0.2">
      <c r="A56" s="31" t="str">
        <f>IF('נתוני בסיס'!B56 = "", "", 'נתוני בסיס'!B56)</f>
        <v/>
      </c>
      <c r="B56" s="32" t="str">
        <f>IF('נתוני בסיס'!K56 = "", "", 'נתוני בסיס'!K56)</f>
        <v/>
      </c>
      <c r="C56" s="32" t="str">
        <f>IF('נתוני בסיס'!L56 = "", "", 'נתוני בסיס'!L56)</f>
        <v/>
      </c>
    </row>
    <row r="57" spans="1:3" x14ac:dyDescent="0.2">
      <c r="A57" s="31" t="str">
        <f>IF('נתוני בסיס'!B57 = "", "", 'נתוני בסיס'!B57)</f>
        <v/>
      </c>
      <c r="B57" s="32" t="str">
        <f>IF('נתוני בסיס'!K57 = "", "", 'נתוני בסיס'!K57)</f>
        <v/>
      </c>
      <c r="C57" s="32" t="str">
        <f>IF('נתוני בסיס'!L57 = "", "", 'נתוני בסיס'!L57)</f>
        <v/>
      </c>
    </row>
    <row r="58" spans="1:3" x14ac:dyDescent="0.2">
      <c r="A58" s="31" t="str">
        <f>IF('נתוני בסיס'!B58 = "", "", 'נתוני בסיס'!B58)</f>
        <v/>
      </c>
      <c r="B58" s="32" t="str">
        <f>IF('נתוני בסיס'!K58 = "", "", 'נתוני בסיס'!K58)</f>
        <v/>
      </c>
      <c r="C58" s="32" t="str">
        <f>IF('נתוני בסיס'!L58 = "", "", 'נתוני בסיס'!L58)</f>
        <v/>
      </c>
    </row>
    <row r="59" spans="1:3" x14ac:dyDescent="0.2">
      <c r="A59" s="31" t="str">
        <f>IF('נתוני בסיס'!B59 = "", "", 'נתוני בסיס'!B59)</f>
        <v/>
      </c>
      <c r="B59" s="32" t="str">
        <f>IF('נתוני בסיס'!K59 = "", "", 'נתוני בסיס'!K59)</f>
        <v/>
      </c>
      <c r="C59" s="32" t="str">
        <f>IF('נתוני בסיס'!L59 = "", "", 'נתוני בסיס'!L59)</f>
        <v/>
      </c>
    </row>
    <row r="60" spans="1:3" x14ac:dyDescent="0.2">
      <c r="A60" s="31" t="str">
        <f>IF('נתוני בסיס'!B60 = "", "", 'נתוני בסיס'!B60)</f>
        <v/>
      </c>
      <c r="B60" s="32" t="str">
        <f>IF('נתוני בסיס'!K60 = "", "", 'נתוני בסיס'!K60)</f>
        <v/>
      </c>
      <c r="C60" s="32" t="str">
        <f>IF('נתוני בסיס'!L60 = "", "", 'נתוני בסיס'!L60)</f>
        <v/>
      </c>
    </row>
    <row r="61" spans="1:3" x14ac:dyDescent="0.2">
      <c r="A61" s="31" t="str">
        <f>IF('נתוני בסיס'!B61 = "", "", 'נתוני בסיס'!B61)</f>
        <v/>
      </c>
      <c r="B61" s="32" t="str">
        <f>IF('נתוני בסיס'!K61 = "", "", 'נתוני בסיס'!K61)</f>
        <v/>
      </c>
      <c r="C61" s="32" t="str">
        <f>IF('נתוני בסיס'!L61 = "", "", 'נתוני בסיס'!L61)</f>
        <v/>
      </c>
    </row>
    <row r="62" spans="1:3" x14ac:dyDescent="0.2">
      <c r="A62" s="31" t="str">
        <f>IF('נתוני בסיס'!B62 = "", "", 'נתוני בסיס'!B62)</f>
        <v/>
      </c>
      <c r="B62" s="32" t="str">
        <f>IF('נתוני בסיס'!K62 = "", "", 'נתוני בסיס'!K62)</f>
        <v/>
      </c>
      <c r="C62" s="32" t="str">
        <f>IF('נתוני בסיס'!L62 = "", "", 'נתוני בסיס'!L62)</f>
        <v/>
      </c>
    </row>
    <row r="63" spans="1:3" x14ac:dyDescent="0.2">
      <c r="A63" s="31" t="str">
        <f>IF('נתוני בסיס'!B63 = "", "", 'נתוני בסיס'!B63)</f>
        <v/>
      </c>
      <c r="B63" s="32" t="str">
        <f>IF('נתוני בסיס'!K63 = "", "", 'נתוני בסיס'!K63)</f>
        <v/>
      </c>
      <c r="C63" s="32" t="str">
        <f>IF('נתוני בסיס'!L63 = "", "", 'נתוני בסיס'!L63)</f>
        <v/>
      </c>
    </row>
    <row r="64" spans="1:3" x14ac:dyDescent="0.2">
      <c r="A64" s="31" t="str">
        <f>IF('נתוני בסיס'!B64 = "", "", 'נתוני בסיס'!B64)</f>
        <v/>
      </c>
      <c r="B64" s="32" t="str">
        <f>IF('נתוני בסיס'!K64 = "", "", 'נתוני בסיס'!K64)</f>
        <v/>
      </c>
      <c r="C64" s="32" t="str">
        <f>IF('נתוני בסיס'!L64 = "", "", 'נתוני בסיס'!L64)</f>
        <v/>
      </c>
    </row>
    <row r="65" spans="1:3" x14ac:dyDescent="0.2">
      <c r="A65" s="31" t="str">
        <f>IF('נתוני בסיס'!B65 = "", "", 'נתוני בסיס'!B65)</f>
        <v/>
      </c>
      <c r="B65" s="32" t="str">
        <f>IF('נתוני בסיס'!K65 = "", "", 'נתוני בסיס'!K65)</f>
        <v/>
      </c>
      <c r="C65" s="32" t="str">
        <f>IF('נתוני בסיס'!L65 = "", "", 'נתוני בסיס'!L65)</f>
        <v/>
      </c>
    </row>
    <row r="66" spans="1:3" x14ac:dyDescent="0.2">
      <c r="A66" s="31" t="str">
        <f>IF('נתוני בסיס'!B66 = "", "", 'נתוני בסיס'!B66)</f>
        <v/>
      </c>
      <c r="B66" s="32" t="str">
        <f>IF('נתוני בסיס'!K66 = "", "", 'נתוני בסיס'!K66)</f>
        <v/>
      </c>
      <c r="C66" s="32" t="str">
        <f>IF('נתוני בסיס'!L66 = "", "", 'נתוני בסיס'!L66)</f>
        <v/>
      </c>
    </row>
    <row r="67" spans="1:3" x14ac:dyDescent="0.2">
      <c r="A67" s="31" t="str">
        <f>IF('נתוני בסיס'!B67 = "", "", 'נתוני בסיס'!B67)</f>
        <v/>
      </c>
      <c r="B67" s="32" t="str">
        <f>IF('נתוני בסיס'!K67 = "", "", 'נתוני בסיס'!K67)</f>
        <v/>
      </c>
      <c r="C67" s="32" t="str">
        <f>IF('נתוני בסיס'!L67 = "", "", 'נתוני בסיס'!L67)</f>
        <v/>
      </c>
    </row>
    <row r="68" spans="1:3" x14ac:dyDescent="0.2">
      <c r="A68" s="31" t="str">
        <f>IF('נתוני בסיס'!B68 = "", "", 'נתוני בסיס'!B68)</f>
        <v/>
      </c>
      <c r="B68" s="32" t="str">
        <f>IF('נתוני בסיס'!K68 = "", "", 'נתוני בסיס'!K68)</f>
        <v/>
      </c>
      <c r="C68" s="32" t="str">
        <f>IF('נתוני בסיס'!L68 = "", "", 'נתוני בסיס'!L68)</f>
        <v/>
      </c>
    </row>
    <row r="69" spans="1:3" x14ac:dyDescent="0.2">
      <c r="A69" s="31" t="str">
        <f>IF('נתוני בסיס'!B69 = "", "", 'נתוני בסיס'!B69)</f>
        <v/>
      </c>
      <c r="B69" s="32" t="str">
        <f>IF('נתוני בסיס'!K69 = "", "", 'נתוני בסיס'!K69)</f>
        <v/>
      </c>
      <c r="C69" s="32" t="str">
        <f>IF('נתוני בסיס'!L69 = "", "", 'נתוני בסיס'!L69)</f>
        <v/>
      </c>
    </row>
    <row r="70" spans="1:3" x14ac:dyDescent="0.2">
      <c r="A70" s="31" t="str">
        <f>IF('נתוני בסיס'!B70 = "", "", 'נתוני בסיס'!B70)</f>
        <v/>
      </c>
      <c r="B70" s="32" t="str">
        <f>IF('נתוני בסיס'!K70 = "", "", 'נתוני בסיס'!K70)</f>
        <v/>
      </c>
      <c r="C70" s="32" t="str">
        <f>IF('נתוני בסיס'!L70 = "", "", 'נתוני בסיס'!L70)</f>
        <v/>
      </c>
    </row>
    <row r="71" spans="1:3" x14ac:dyDescent="0.2">
      <c r="A71" s="31" t="str">
        <f>IF('נתוני בסיס'!B71 = "", "", 'נתוני בסיס'!B71)</f>
        <v/>
      </c>
      <c r="B71" s="32" t="str">
        <f>IF('נתוני בסיס'!K71 = "", "", 'נתוני בסיס'!K71)</f>
        <v/>
      </c>
      <c r="C71" s="32" t="str">
        <f>IF('נתוני בסיס'!L71 = "", "", 'נתוני בסיס'!L71)</f>
        <v/>
      </c>
    </row>
    <row r="72" spans="1:3" x14ac:dyDescent="0.2">
      <c r="A72" s="31" t="str">
        <f>IF('נתוני בסיס'!B72 = "", "", 'נתוני בסיס'!B72)</f>
        <v/>
      </c>
      <c r="B72" s="32" t="str">
        <f>IF('נתוני בסיס'!K72 = "", "", 'נתוני בסיס'!K72)</f>
        <v/>
      </c>
      <c r="C72" s="32" t="str">
        <f>IF('נתוני בסיס'!L72 = "", "", 'נתוני בסיס'!L72)</f>
        <v/>
      </c>
    </row>
    <row r="73" spans="1:3" x14ac:dyDescent="0.2">
      <c r="A73" s="31" t="str">
        <f>IF('נתוני בסיס'!B73 = "", "", 'נתוני בסיס'!B73)</f>
        <v/>
      </c>
      <c r="B73" s="32" t="str">
        <f>IF('נתוני בסיס'!K73 = "", "", 'נתוני בסיס'!K73)</f>
        <v/>
      </c>
      <c r="C73" s="32" t="str">
        <f>IF('נתוני בסיס'!L73 = "", "", 'נתוני בסיס'!L73)</f>
        <v/>
      </c>
    </row>
    <row r="74" spans="1:3" x14ac:dyDescent="0.2">
      <c r="A74" s="31" t="str">
        <f>IF('נתוני בסיס'!B74 = "", "", 'נתוני בסיס'!B74)</f>
        <v/>
      </c>
      <c r="B74" s="32" t="str">
        <f>IF('נתוני בסיס'!K74 = "", "", 'נתוני בסיס'!K74)</f>
        <v/>
      </c>
      <c r="C74" s="32" t="str">
        <f>IF('נתוני בסיס'!L74 = "", "", 'נתוני בסיס'!L74)</f>
        <v/>
      </c>
    </row>
    <row r="75" spans="1:3" x14ac:dyDescent="0.2">
      <c r="A75" s="31" t="str">
        <f>IF('נתוני בסיס'!B75 = "", "", 'נתוני בסיס'!B75)</f>
        <v/>
      </c>
      <c r="B75" s="32" t="str">
        <f>IF('נתוני בסיס'!K75 = "", "", 'נתוני בסיס'!K75)</f>
        <v/>
      </c>
      <c r="C75" s="32" t="str">
        <f>IF('נתוני בסיס'!L75 = "", "", 'נתוני בסיס'!L75)</f>
        <v/>
      </c>
    </row>
    <row r="76" spans="1:3" x14ac:dyDescent="0.2">
      <c r="A76" s="31" t="str">
        <f>IF('נתוני בסיס'!B76 = "", "", 'נתוני בסיס'!B76)</f>
        <v/>
      </c>
      <c r="B76" s="32" t="str">
        <f>IF('נתוני בסיס'!K76 = "", "", 'נתוני בסיס'!K76)</f>
        <v/>
      </c>
      <c r="C76" s="32" t="str">
        <f>IF('נתוני בסיס'!L76 = "", "", 'נתוני בסיס'!L76)</f>
        <v/>
      </c>
    </row>
    <row r="77" spans="1:3" x14ac:dyDescent="0.2">
      <c r="A77" s="31" t="str">
        <f>IF('נתוני בסיס'!B77 = "", "", 'נתוני בסיס'!B77)</f>
        <v/>
      </c>
      <c r="B77" s="32" t="str">
        <f>IF('נתוני בסיס'!K77 = "", "", 'נתוני בסיס'!K77)</f>
        <v/>
      </c>
      <c r="C77" s="32" t="str">
        <f>IF('נתוני בסיס'!L77 = "", "", 'נתוני בסיס'!L77)</f>
        <v/>
      </c>
    </row>
    <row r="78" spans="1:3" x14ac:dyDescent="0.2">
      <c r="A78" s="31" t="str">
        <f>IF('נתוני בסיס'!B78 = "", "", 'נתוני בסיס'!B78)</f>
        <v/>
      </c>
      <c r="B78" s="32" t="str">
        <f>IF('נתוני בסיס'!K78 = "", "", 'נתוני בסיס'!K78)</f>
        <v/>
      </c>
      <c r="C78" s="32" t="str">
        <f>IF('נתוני בסיס'!L78 = "", "", 'נתוני בסיס'!L78)</f>
        <v/>
      </c>
    </row>
    <row r="79" spans="1:3" x14ac:dyDescent="0.2">
      <c r="A79" s="31" t="str">
        <f>IF('נתוני בסיס'!B79 = "", "", 'נתוני בסיס'!B79)</f>
        <v/>
      </c>
      <c r="B79" s="32" t="str">
        <f>IF('נתוני בסיס'!K79 = "", "", 'נתוני בסיס'!K79)</f>
        <v/>
      </c>
      <c r="C79" s="32" t="str">
        <f>IF('נתוני בסיס'!L79 = "", "", 'נתוני בסיס'!L79)</f>
        <v/>
      </c>
    </row>
    <row r="80" spans="1:3" x14ac:dyDescent="0.2">
      <c r="A80" s="31" t="str">
        <f>IF('נתוני בסיס'!B80 = "", "", 'נתוני בסיס'!B80)</f>
        <v/>
      </c>
      <c r="B80" s="32" t="str">
        <f>IF('נתוני בסיס'!K80 = "", "", 'נתוני בסיס'!K80)</f>
        <v/>
      </c>
      <c r="C80" s="32" t="str">
        <f>IF('נתוני בסיס'!L80 = "", "", 'נתוני בסיס'!L80)</f>
        <v/>
      </c>
    </row>
    <row r="81" spans="1:3" x14ac:dyDescent="0.2">
      <c r="A81" s="31" t="str">
        <f>IF('נתוני בסיס'!B81 = "", "", 'נתוני בסיס'!B81)</f>
        <v/>
      </c>
      <c r="B81" s="32" t="str">
        <f>IF('נתוני בסיס'!K81 = "", "", 'נתוני בסיס'!K81)</f>
        <v/>
      </c>
      <c r="C81" s="32" t="str">
        <f>IF('נתוני בסיס'!L81 = "", "", 'נתוני בסיס'!L81)</f>
        <v/>
      </c>
    </row>
    <row r="82" spans="1:3" x14ac:dyDescent="0.2">
      <c r="A82" s="31" t="str">
        <f>IF('נתוני בסיס'!B82 = "", "", 'נתוני בסיס'!B82)</f>
        <v/>
      </c>
      <c r="B82" s="32" t="str">
        <f>IF('נתוני בסיס'!K82 = "", "", 'נתוני בסיס'!K82)</f>
        <v/>
      </c>
      <c r="C82" s="32" t="str">
        <f>IF('נתוני בסיס'!L82 = "", "", 'נתוני בסיס'!L82)</f>
        <v/>
      </c>
    </row>
    <row r="83" spans="1:3" x14ac:dyDescent="0.2">
      <c r="A83" s="31" t="str">
        <f>IF('נתוני בסיס'!B83 = "", "", 'נתוני בסיס'!B83)</f>
        <v/>
      </c>
      <c r="B83" s="32" t="str">
        <f>IF('נתוני בסיס'!K83 = "", "", 'נתוני בסיס'!K83)</f>
        <v/>
      </c>
      <c r="C83" s="32" t="str">
        <f>IF('נתוני בסיס'!L83 = "", "", 'נתוני בסיס'!L83)</f>
        <v/>
      </c>
    </row>
    <row r="84" spans="1:3" x14ac:dyDescent="0.2">
      <c r="A84" s="31" t="str">
        <f>IF('נתוני בסיס'!B84 = "", "", 'נתוני בסיס'!B84)</f>
        <v/>
      </c>
      <c r="B84" s="32" t="str">
        <f>IF('נתוני בסיס'!K84 = "", "", 'נתוני בסיס'!K84)</f>
        <v/>
      </c>
      <c r="C84" s="32" t="str">
        <f>IF('נתוני בסיס'!L84 = "", "", 'נתוני בסיס'!L84)</f>
        <v/>
      </c>
    </row>
    <row r="85" spans="1:3" x14ac:dyDescent="0.2">
      <c r="A85" s="31" t="str">
        <f>IF('נתוני בסיס'!B85 = "", "", 'נתוני בסיס'!B85)</f>
        <v/>
      </c>
      <c r="B85" s="32" t="str">
        <f>IF('נתוני בסיס'!K85 = "", "", 'נתוני בסיס'!K85)</f>
        <v/>
      </c>
      <c r="C85" s="32" t="str">
        <f>IF('נתוני בסיס'!L85 = "", "", 'נתוני בסיס'!L85)</f>
        <v/>
      </c>
    </row>
    <row r="86" spans="1:3" x14ac:dyDescent="0.2">
      <c r="A86" s="31" t="str">
        <f>IF('נתוני בסיס'!B86 = "", "", 'נתוני בסיס'!B86)</f>
        <v/>
      </c>
      <c r="B86" s="32" t="str">
        <f>IF('נתוני בסיס'!K86 = "", "", 'נתוני בסיס'!K86)</f>
        <v/>
      </c>
      <c r="C86" s="32" t="str">
        <f>IF('נתוני בסיס'!L86 = "", "", 'נתוני בסיס'!L86)</f>
        <v/>
      </c>
    </row>
    <row r="87" spans="1:3" x14ac:dyDescent="0.2">
      <c r="A87" s="31" t="str">
        <f>IF('נתוני בסיס'!B87 = "", "", 'נתוני בסיס'!B87)</f>
        <v/>
      </c>
      <c r="B87" s="32" t="str">
        <f>IF('נתוני בסיס'!K87 = "", "", 'נתוני בסיס'!K87)</f>
        <v/>
      </c>
      <c r="C87" s="32" t="str">
        <f>IF('נתוני בסיס'!L87 = "", "", 'נתוני בסיס'!L87)</f>
        <v/>
      </c>
    </row>
    <row r="88" spans="1:3" x14ac:dyDescent="0.2">
      <c r="A88" s="31" t="str">
        <f>IF('נתוני בסיס'!B88 = "", "", 'נתוני בסיס'!B88)</f>
        <v/>
      </c>
      <c r="B88" s="32" t="str">
        <f>IF('נתוני בסיס'!K88 = "", "", 'נתוני בסיס'!K88)</f>
        <v/>
      </c>
      <c r="C88" s="32" t="str">
        <f>IF('נתוני בסיס'!L88 = "", "", 'נתוני בסיס'!L88)</f>
        <v/>
      </c>
    </row>
    <row r="89" spans="1:3" x14ac:dyDescent="0.2">
      <c r="A89" s="31" t="str">
        <f>IF('נתוני בסיס'!B89 = "", "", 'נתוני בסיס'!B89)</f>
        <v/>
      </c>
      <c r="B89" s="32" t="str">
        <f>IF('נתוני בסיס'!K89 = "", "", 'נתוני בסיס'!K89)</f>
        <v/>
      </c>
      <c r="C89" s="32" t="str">
        <f>IF('נתוני בסיס'!L89 = "", "", 'נתוני בסיס'!L89)</f>
        <v/>
      </c>
    </row>
    <row r="90" spans="1:3" x14ac:dyDescent="0.2">
      <c r="A90" s="31" t="str">
        <f>IF('נתוני בסיס'!B90 = "", "", 'נתוני בסיס'!B90)</f>
        <v/>
      </c>
      <c r="B90" s="32" t="str">
        <f>IF('נתוני בסיס'!K90 = "", "", 'נתוני בסיס'!K90)</f>
        <v/>
      </c>
      <c r="C90" s="32" t="str">
        <f>IF('נתוני בסיס'!L90 = "", "", 'נתוני בסיס'!L90)</f>
        <v/>
      </c>
    </row>
    <row r="91" spans="1:3" x14ac:dyDescent="0.2">
      <c r="B91" s="3"/>
      <c r="C91" s="3"/>
    </row>
    <row r="93" spans="1:3" x14ac:dyDescent="0.2">
      <c r="A93" t="str">
        <f>IF('נתוני בסיס'!B17 = "", "", 'נתוני בסיס'!B17)</f>
        <v/>
      </c>
      <c r="B93" s="3" t="str">
        <f>IF('נתוני בסיס'!K17 = "", "", 'נתוני בסיס'!K17)</f>
        <v/>
      </c>
      <c r="C93" s="3" t="str">
        <f>IF('נתוני בסיס'!L17 = "", "", 'נתוני בסיס'!L17)</f>
        <v/>
      </c>
    </row>
    <row r="94" spans="1:3" x14ac:dyDescent="0.2">
      <c r="A94" t="str">
        <f>IF('נתוני בסיס'!B18 = "", "", 'נתוני בסיס'!B18)</f>
        <v/>
      </c>
      <c r="B94" s="3" t="str">
        <f>IF('נתוני בסיס'!K18 = "", "", 'נתוני בסיס'!K18)</f>
        <v/>
      </c>
      <c r="C94" s="3" t="str">
        <f>IF('נתוני בסיס'!L18 = "", "", 'נתוני בסיס'!L18)</f>
        <v/>
      </c>
    </row>
    <row r="95" spans="1:3" x14ac:dyDescent="0.2">
      <c r="A95" t="str">
        <f>IF('נתוני בסיס'!B19 = "", "", 'נתוני בסיס'!B19)</f>
        <v/>
      </c>
      <c r="B95" s="3" t="str">
        <f>IF('נתוני בסיס'!K19 = "", "", 'נתוני בסיס'!K19)</f>
        <v/>
      </c>
      <c r="C95" s="3" t="str">
        <f>IF('נתוני בסיס'!L19 = "", "", 'נתוני בסיס'!L19)</f>
        <v/>
      </c>
    </row>
    <row r="96" spans="1:3" x14ac:dyDescent="0.2">
      <c r="A96" t="str">
        <f>IF('נתוני בסיס'!B20 = "", "", 'נתוני בסיס'!B20)</f>
        <v/>
      </c>
      <c r="B96" s="3" t="str">
        <f>IF('נתוני בסיס'!K20 = "", "", 'נתוני בסיס'!K20)</f>
        <v/>
      </c>
      <c r="C96" s="3" t="str">
        <f>IF('נתוני בסיס'!L20 = "", "", 'נתוני בסיס'!L20)</f>
        <v/>
      </c>
    </row>
    <row r="97" spans="1:3" x14ac:dyDescent="0.2">
      <c r="A97" t="str">
        <f>IF('נתוני בסיס'!B21 = "", "", 'נתוני בסיס'!B21)</f>
        <v/>
      </c>
      <c r="B97" s="3" t="str">
        <f>IF('נתוני בסיס'!K21 = "", "", 'נתוני בסיס'!K21)</f>
        <v/>
      </c>
      <c r="C97" s="3" t="str">
        <f>IF('נתוני בסיס'!L21 = "", "", 'נתוני בסיס'!L21)</f>
        <v/>
      </c>
    </row>
    <row r="98" spans="1:3" x14ac:dyDescent="0.2">
      <c r="A98" t="str">
        <f>IF('נתוני בסיס'!B22 = "", "", 'נתוני בסיס'!B22)</f>
        <v/>
      </c>
      <c r="B98" s="3" t="str">
        <f>IF('נתוני בסיס'!K22 = "", "", 'נתוני בסיס'!K22)</f>
        <v/>
      </c>
      <c r="C98" s="3" t="str">
        <f>IF('נתוני בסיס'!L22 = "", "", 'נתוני בסיס'!L22)</f>
        <v/>
      </c>
    </row>
    <row r="99" spans="1:3" x14ac:dyDescent="0.2">
      <c r="A99" t="str">
        <f>IF('נתוני בסיס'!B23 = "", "", 'נתוני בסיס'!B23)</f>
        <v/>
      </c>
      <c r="B99" s="3" t="str">
        <f>IF('נתוני בסיס'!K23 = "", "", 'נתוני בסיס'!K23)</f>
        <v/>
      </c>
      <c r="C99" s="3" t="str">
        <f>IF('נתוני בסיס'!L23 = "", "", 'נתוני בסיס'!L23)</f>
        <v/>
      </c>
    </row>
    <row r="100" spans="1:3" x14ac:dyDescent="0.2">
      <c r="A100" t="str">
        <f>IF('נתוני בסיס'!B24 = "", "", 'נתוני בסיס'!B24)</f>
        <v/>
      </c>
      <c r="B100" s="3" t="str">
        <f>IF('נתוני בסיס'!K24 = "", "", 'נתוני בסיס'!K24)</f>
        <v/>
      </c>
      <c r="C100" s="3" t="str">
        <f>IF('נתוני בסיס'!L24 = "", "", 'נתוני בסיס'!L24)</f>
        <v/>
      </c>
    </row>
    <row r="101" spans="1:3" x14ac:dyDescent="0.2">
      <c r="A101" t="str">
        <f>IF('נתוני בסיס'!B25 = "", "", 'נתוני בסיס'!B25)</f>
        <v/>
      </c>
      <c r="B101" s="3" t="str">
        <f>IF('נתוני בסיס'!K25 = "", "", 'נתוני בסיס'!K25)</f>
        <v/>
      </c>
      <c r="C101" s="3" t="str">
        <f>IF('נתוני בסיס'!L25 = "", "", 'נתוני בסיס'!L25)</f>
        <v/>
      </c>
    </row>
    <row r="102" spans="1:3" x14ac:dyDescent="0.2">
      <c r="A102" t="str">
        <f>IF('נתוני בסיס'!B26 = "", "", 'נתוני בסיס'!B26)</f>
        <v/>
      </c>
      <c r="B102" s="3" t="str">
        <f>IF('נתוני בסיס'!K26 = "", "", 'נתוני בסיס'!K26)</f>
        <v/>
      </c>
      <c r="C102" s="3" t="str">
        <f>IF('נתוני בסיס'!L26 = "", "", 'נתוני בסיס'!L26)</f>
        <v/>
      </c>
    </row>
    <row r="103" spans="1:3" x14ac:dyDescent="0.2">
      <c r="A103" t="str">
        <f>IF('נתוני בסיס'!B27 = "", "", 'נתוני בסיס'!B27)</f>
        <v/>
      </c>
      <c r="B103" s="3" t="str">
        <f>IF('נתוני בסיס'!K27 = "", "", 'נתוני בסיס'!K27)</f>
        <v/>
      </c>
      <c r="C103" s="3" t="str">
        <f>IF('נתוני בסיס'!L27 = "", "", 'נתוני בסיס'!L27)</f>
        <v/>
      </c>
    </row>
    <row r="104" spans="1:3" x14ac:dyDescent="0.2">
      <c r="A104" t="str">
        <f>IF('נתוני בסיס'!B28 = "", "", 'נתוני בסיס'!B28)</f>
        <v/>
      </c>
      <c r="B104" s="3" t="str">
        <f>IF('נתוני בסיס'!K28 = "", "", 'נתוני בסיס'!K28)</f>
        <v/>
      </c>
      <c r="C104" s="3" t="str">
        <f>IF('נתוני בסיס'!L28 = "", "", 'נתוני בסיס'!L28)</f>
        <v/>
      </c>
    </row>
    <row r="105" spans="1:3" x14ac:dyDescent="0.2">
      <c r="A105" t="str">
        <f>IF('נתוני בסיס'!B29 = "", "", 'נתוני בסיס'!B29)</f>
        <v/>
      </c>
      <c r="B105" s="3" t="str">
        <f>IF('נתוני בסיס'!K29 = "", "", 'נתוני בסיס'!K29)</f>
        <v/>
      </c>
      <c r="C105" s="3" t="str">
        <f>IF('נתוני בסיס'!L29 = "", "", 'נתוני בסיס'!L29)</f>
        <v/>
      </c>
    </row>
    <row r="106" spans="1:3" x14ac:dyDescent="0.2">
      <c r="A106" t="str">
        <f>IF('נתוני בסיס'!B30 = "", "", 'נתוני בסיס'!B30)</f>
        <v/>
      </c>
      <c r="B106" s="3" t="str">
        <f>IF('נתוני בסיס'!K30 = "", "", 'נתוני בסיס'!K30)</f>
        <v/>
      </c>
      <c r="C106" s="3" t="str">
        <f>IF('נתוני בסיס'!L30 = "", "", 'נתוני בסיס'!L30)</f>
        <v/>
      </c>
    </row>
    <row r="107" spans="1:3" x14ac:dyDescent="0.2">
      <c r="A107" t="str">
        <f>IF('נתוני בסיס'!B31 = "", "", 'נתוני בסיס'!B31)</f>
        <v/>
      </c>
      <c r="B107" s="3" t="str">
        <f>IF('נתוני בסיס'!K31 = "", "", 'נתוני בסיס'!K31)</f>
        <v/>
      </c>
      <c r="C107" s="3" t="str">
        <f>IF('נתוני בסיס'!L31 = "", "", 'נתוני בסיס'!L31)</f>
        <v/>
      </c>
    </row>
    <row r="108" spans="1:3" x14ac:dyDescent="0.2">
      <c r="A108" t="str">
        <f>IF('נתוני בסיס'!B32 = "", "", 'נתוני בסיס'!B32)</f>
        <v/>
      </c>
      <c r="B108" s="3" t="str">
        <f>IF('נתוני בסיס'!K32 = "", "", 'נתוני בסיס'!K32)</f>
        <v/>
      </c>
      <c r="C108" s="3" t="str">
        <f>IF('נתוני בסיס'!L32 = "", "", 'נתוני בסיס'!L32)</f>
        <v/>
      </c>
    </row>
    <row r="109" spans="1:3" x14ac:dyDescent="0.2">
      <c r="A109" t="str">
        <f>IF('נתוני בסיס'!B33 = "", "", 'נתוני בסיס'!B33)</f>
        <v/>
      </c>
      <c r="B109" s="3" t="str">
        <f>IF('נתוני בסיס'!K33 = "", "", 'נתוני בסיס'!K33)</f>
        <v/>
      </c>
      <c r="C109" s="3" t="str">
        <f>IF('נתוני בסיס'!L33 = "", "", 'נתוני בסיס'!L33)</f>
        <v/>
      </c>
    </row>
    <row r="110" spans="1:3" x14ac:dyDescent="0.2">
      <c r="A110" t="str">
        <f>IF('נתוני בסיס'!B34 = "", "", 'נתוני בסיס'!B34)</f>
        <v/>
      </c>
      <c r="B110" s="3" t="str">
        <f>IF('נתוני בסיס'!K34 = "", "", 'נתוני בסיס'!K34)</f>
        <v/>
      </c>
      <c r="C110" s="3" t="str">
        <f>IF('נתוני בסיס'!L34 = "", "", 'נתוני בסיס'!L34)</f>
        <v/>
      </c>
    </row>
    <row r="111" spans="1:3" x14ac:dyDescent="0.2">
      <c r="A111" t="str">
        <f>IF('נתוני בסיס'!B35 = "", "", 'נתוני בסיס'!B35)</f>
        <v/>
      </c>
      <c r="B111" s="3" t="str">
        <f>IF('נתוני בסיס'!K35 = "", "", 'נתוני בסיס'!K35)</f>
        <v/>
      </c>
      <c r="C111" s="3" t="str">
        <f>IF('נתוני בסיס'!L35 = "", "", 'נתוני בסיס'!L35)</f>
        <v/>
      </c>
    </row>
    <row r="112" spans="1:3" x14ac:dyDescent="0.2">
      <c r="A112" t="str">
        <f>IF('נתוני בסיס'!B36 = "", "", 'נתוני בסיס'!B36)</f>
        <v/>
      </c>
      <c r="B112" s="3" t="str">
        <f>IF('נתוני בסיס'!K36 = "", "", 'נתוני בסיס'!K36)</f>
        <v/>
      </c>
      <c r="C112" s="3" t="str">
        <f>IF('נתוני בסיס'!L36 = "", "", 'נתוני בסיס'!L36)</f>
        <v/>
      </c>
    </row>
    <row r="113" spans="1:3" x14ac:dyDescent="0.2">
      <c r="A113" t="str">
        <f>IF('נתוני בסיס'!B37 = "", "", 'נתוני בסיס'!B37)</f>
        <v/>
      </c>
      <c r="B113" s="3" t="str">
        <f>IF('נתוני בסיס'!K37 = "", "", 'נתוני בסיס'!K37)</f>
        <v/>
      </c>
      <c r="C113" s="3" t="str">
        <f>IF('נתוני בסיס'!L37 = "", "", 'נתוני בסיס'!L37)</f>
        <v/>
      </c>
    </row>
    <row r="114" spans="1:3" x14ac:dyDescent="0.2">
      <c r="A114" t="str">
        <f>IF('נתוני בסיס'!B38 = "", "", 'נתוני בסיס'!B38)</f>
        <v/>
      </c>
      <c r="B114" s="3" t="str">
        <f>IF('נתוני בסיס'!K38 = "", "", 'נתוני בסיס'!K38)</f>
        <v/>
      </c>
      <c r="C114" s="3" t="str">
        <f>IF('נתוני בסיס'!L38 = "", "", 'נתוני בסיס'!L38)</f>
        <v/>
      </c>
    </row>
    <row r="115" spans="1:3" x14ac:dyDescent="0.2">
      <c r="A115" t="str">
        <f>IF('נתוני בסיס'!B39 = "", "", 'נתוני בסיס'!B39)</f>
        <v/>
      </c>
      <c r="B115" s="3" t="str">
        <f>IF('נתוני בסיס'!K39 = "", "", 'נתוני בסיס'!K39)</f>
        <v/>
      </c>
      <c r="C115" s="3" t="str">
        <f>IF('נתוני בסיס'!L39 = "", "", 'נתוני בסיס'!L39)</f>
        <v/>
      </c>
    </row>
    <row r="116" spans="1:3" x14ac:dyDescent="0.2">
      <c r="A116" t="str">
        <f>IF('נתוני בסיס'!B40 = "", "", 'נתוני בסיס'!B40)</f>
        <v/>
      </c>
      <c r="B116" s="3" t="str">
        <f>IF('נתוני בסיס'!K40 = "", "", 'נתוני בסיס'!K40)</f>
        <v/>
      </c>
      <c r="C116" s="3" t="str">
        <f>IF('נתוני בסיס'!L40 = "", "", 'נתוני בסיס'!L40)</f>
        <v/>
      </c>
    </row>
    <row r="117" spans="1:3" x14ac:dyDescent="0.2">
      <c r="A117" t="str">
        <f>IF('נתוני בסיס'!B41 = "", "", 'נתוני בסיס'!B41)</f>
        <v/>
      </c>
      <c r="B117" s="3" t="str">
        <f>IF('נתוני בסיס'!K41 = "", "", 'נתוני בסיס'!K41)</f>
        <v/>
      </c>
      <c r="C117" s="3" t="str">
        <f>IF('נתוני בסיס'!L41 = "", "", 'נתוני בסיס'!L41)</f>
        <v/>
      </c>
    </row>
    <row r="118" spans="1:3" x14ac:dyDescent="0.2">
      <c r="A118" t="str">
        <f>IF('נתוני בסיס'!B42 = "", "", 'נתוני בסיס'!B42)</f>
        <v/>
      </c>
      <c r="B118" s="3" t="str">
        <f>IF('נתוני בסיס'!K42 = "", "", 'נתוני בסיס'!K42)</f>
        <v/>
      </c>
      <c r="C118" s="3" t="str">
        <f>IF('נתוני בסיס'!L42 = "", "", 'נתוני בסיס'!L42)</f>
        <v/>
      </c>
    </row>
    <row r="119" spans="1:3" x14ac:dyDescent="0.2">
      <c r="A119" t="str">
        <f>IF('נתוני בסיס'!B43 = "", "", 'נתוני בסיס'!B43)</f>
        <v/>
      </c>
      <c r="B119" s="3" t="str">
        <f>IF('נתוני בסיס'!K43 = "", "", 'נתוני בסיס'!K43)</f>
        <v/>
      </c>
      <c r="C119" s="3" t="str">
        <f>IF('נתוני בסיס'!L43 = "", "", 'נתוני בסיס'!L43)</f>
        <v/>
      </c>
    </row>
    <row r="120" spans="1:3" x14ac:dyDescent="0.2">
      <c r="A120" t="str">
        <f>IF('נתוני בסיס'!B44 = "", "", 'נתוני בסיס'!B44)</f>
        <v/>
      </c>
      <c r="B120" s="3" t="str">
        <f>IF('נתוני בסיס'!K44 = "", "", 'נתוני בסיס'!K44)</f>
        <v/>
      </c>
      <c r="C120" s="3" t="str">
        <f>IF('נתוני בסיס'!L44 = "", "", 'נתוני בסיס'!L44)</f>
        <v/>
      </c>
    </row>
    <row r="121" spans="1:3" x14ac:dyDescent="0.2">
      <c r="A121" t="str">
        <f>IF('נתוני בסיס'!B45 = "", "", 'נתוני בסיס'!B45)</f>
        <v/>
      </c>
      <c r="B121" s="3" t="str">
        <f>IF('נתוני בסיס'!K45 = "", "", 'נתוני בסיס'!K45)</f>
        <v/>
      </c>
      <c r="C121" s="3" t="str">
        <f>IF('נתוני בסיס'!L45 = "", "", 'נתוני בסיס'!L45)</f>
        <v/>
      </c>
    </row>
    <row r="122" spans="1:3" x14ac:dyDescent="0.2">
      <c r="A122" t="str">
        <f>IF('נתוני בסיס'!B46 = "", "", 'נתוני בסיס'!B46)</f>
        <v/>
      </c>
      <c r="B122" s="3" t="str">
        <f>IF('נתוני בסיס'!K46 = "", "", 'נתוני בסיס'!K46)</f>
        <v/>
      </c>
      <c r="C122" s="3" t="str">
        <f>IF('נתוני בסיס'!L46 = "", "", 'נתוני בסיס'!L46)</f>
        <v/>
      </c>
    </row>
    <row r="123" spans="1:3" x14ac:dyDescent="0.2">
      <c r="A123" t="str">
        <f>IF('נתוני בסיס'!B47 = "", "", 'נתוני בסיס'!B47)</f>
        <v/>
      </c>
      <c r="B123" s="3" t="str">
        <f>IF('נתוני בסיס'!K47 = "", "", 'נתוני בסיס'!K47)</f>
        <v/>
      </c>
      <c r="C123" s="3" t="str">
        <f>IF('נתוני בסיס'!L47 = "", "", 'נתוני בסיס'!L47)</f>
        <v/>
      </c>
    </row>
    <row r="124" spans="1:3" x14ac:dyDescent="0.2">
      <c r="A124" t="str">
        <f>IF('נתוני בסיס'!B48 = "", "", 'נתוני בסיס'!B48)</f>
        <v/>
      </c>
      <c r="B124" s="3" t="str">
        <f>IF('נתוני בסיס'!K48 = "", "", 'נתוני בסיס'!K48)</f>
        <v/>
      </c>
      <c r="C124" s="3" t="str">
        <f>IF('נתוני בסיס'!L48 = "", "", 'נתוני בסיס'!L48)</f>
        <v/>
      </c>
    </row>
    <row r="125" spans="1:3" x14ac:dyDescent="0.2">
      <c r="A125" t="str">
        <f>IF('נתוני בסיס'!B49 = "", "", 'נתוני בסיס'!B49)</f>
        <v/>
      </c>
      <c r="B125" s="3" t="str">
        <f>IF('נתוני בסיס'!K49 = "", "", 'נתוני בסיס'!K49)</f>
        <v/>
      </c>
      <c r="C125" s="3" t="str">
        <f>IF('נתוני בסיס'!L49 = "", "", 'נתוני בסיס'!L49)</f>
        <v/>
      </c>
    </row>
    <row r="126" spans="1:3" x14ac:dyDescent="0.2">
      <c r="A126" t="str">
        <f>IF('נתוני בסיס'!B50 = "", "", 'נתוני בסיס'!B50)</f>
        <v/>
      </c>
      <c r="B126" s="3" t="str">
        <f>IF('נתוני בסיס'!K50 = "", "", 'נתוני בסיס'!K50)</f>
        <v/>
      </c>
      <c r="C126" s="3" t="str">
        <f>IF('נתוני בסיס'!L50 = "", "", 'נתוני בסיס'!L50)</f>
        <v/>
      </c>
    </row>
    <row r="127" spans="1:3" x14ac:dyDescent="0.2">
      <c r="A127" t="str">
        <f>IF('נתוני בסיס'!B51 = "", "", 'נתוני בסיס'!B51)</f>
        <v/>
      </c>
      <c r="B127" s="3" t="str">
        <f>IF('נתוני בסיס'!K51 = "", "", 'נתוני בסיס'!K51)</f>
        <v/>
      </c>
      <c r="C127" s="3" t="str">
        <f>IF('נתוני בסיס'!L51 = "", "", 'נתוני בסיס'!L51)</f>
        <v/>
      </c>
    </row>
    <row r="128" spans="1:3" x14ac:dyDescent="0.2">
      <c r="A128" t="str">
        <f>IF('נתוני בסיס'!B52 = "", "", 'נתוני בסיס'!B52)</f>
        <v/>
      </c>
      <c r="B128" s="3" t="str">
        <f>IF('נתוני בסיס'!K52 = "", "", 'נתוני בסיס'!K52)</f>
        <v/>
      </c>
      <c r="C128" s="3" t="str">
        <f>IF('נתוני בסיס'!L52 = "", "", 'נתוני בסיס'!L52)</f>
        <v/>
      </c>
    </row>
    <row r="129" spans="1:3" x14ac:dyDescent="0.2">
      <c r="A129" t="str">
        <f>IF('נתוני בסיס'!B53 = "", "", 'נתוני בסיס'!B53)</f>
        <v/>
      </c>
      <c r="B129" s="3" t="str">
        <f>IF('נתוני בסיס'!K53 = "", "", 'נתוני בסיס'!K53)</f>
        <v/>
      </c>
      <c r="C129" s="3" t="str">
        <f>IF('נתוני בסיס'!L53 = "", "", 'נתוני בסיס'!L53)</f>
        <v/>
      </c>
    </row>
    <row r="130" spans="1:3" x14ac:dyDescent="0.2">
      <c r="A130" t="str">
        <f>IF('נתוני בסיס'!B54 = "", "", 'נתוני בסיס'!B54)</f>
        <v/>
      </c>
      <c r="B130" s="3" t="str">
        <f>IF('נתוני בסיס'!K54 = "", "", 'נתוני בסיס'!K54)</f>
        <v/>
      </c>
      <c r="C130" s="3" t="str">
        <f>IF('נתוני בסיס'!L54 = "", "", 'נתוני בסיס'!L54)</f>
        <v/>
      </c>
    </row>
    <row r="131" spans="1:3" x14ac:dyDescent="0.2">
      <c r="A131" t="str">
        <f>IF('נתוני בסיס'!B55 = "", "", 'נתוני בסיס'!B55)</f>
        <v/>
      </c>
      <c r="B131" s="3" t="str">
        <f>IF('נתוני בסיס'!K55 = "", "", 'נתוני בסיס'!K55)</f>
        <v/>
      </c>
      <c r="C131" s="3" t="str">
        <f>IF('נתוני בסיס'!L55 = "", "", 'נתוני בסיס'!L55)</f>
        <v/>
      </c>
    </row>
    <row r="132" spans="1:3" x14ac:dyDescent="0.2">
      <c r="A132" t="str">
        <f>IF('נתוני בסיס'!B56 = "", "", 'נתוני בסיס'!B56)</f>
        <v/>
      </c>
      <c r="B132" s="3" t="str">
        <f>IF('נתוני בסיס'!K56 = "", "", 'נתוני בסיס'!K56)</f>
        <v/>
      </c>
      <c r="C132" s="3" t="str">
        <f>IF('נתוני בסיס'!L56 = "", "", 'נתוני בסיס'!L56)</f>
        <v/>
      </c>
    </row>
    <row r="133" spans="1:3" x14ac:dyDescent="0.2">
      <c r="A133" t="str">
        <f>IF('נתוני בסיס'!B57 = "", "", 'נתוני בסיס'!B57)</f>
        <v/>
      </c>
      <c r="B133" s="3" t="str">
        <f>IF('נתוני בסיס'!K57 = "", "", 'נתוני בסיס'!K57)</f>
        <v/>
      </c>
      <c r="C133" s="3" t="str">
        <f>IF('נתוני בסיס'!L57 = "", "", 'נתוני בסיס'!L57)</f>
        <v/>
      </c>
    </row>
    <row r="134" spans="1:3" x14ac:dyDescent="0.2">
      <c r="A134" t="str">
        <f>IF('נתוני בסיס'!B58 = "", "", 'נתוני בסיס'!B58)</f>
        <v/>
      </c>
      <c r="B134" s="3" t="str">
        <f>IF('נתוני בסיס'!K58 = "", "", 'נתוני בסיס'!K58)</f>
        <v/>
      </c>
      <c r="C134" s="3" t="str">
        <f>IF('נתוני בסיס'!L58 = "", "", 'נתוני בסיס'!L58)</f>
        <v/>
      </c>
    </row>
    <row r="135" spans="1:3" x14ac:dyDescent="0.2">
      <c r="A135" t="str">
        <f>IF('נתוני בסיס'!B59 = "", "", 'נתוני בסיס'!B59)</f>
        <v/>
      </c>
      <c r="B135" s="3" t="str">
        <f>IF('נתוני בסיס'!K59 = "", "", 'נתוני בסיס'!K59)</f>
        <v/>
      </c>
      <c r="C135" s="3" t="str">
        <f>IF('נתוני בסיס'!L59 = "", "", 'נתוני בסיס'!L59)</f>
        <v/>
      </c>
    </row>
    <row r="136" spans="1:3" x14ac:dyDescent="0.2">
      <c r="A136" t="str">
        <f>IF('נתוני בסיס'!B60 = "", "", 'נתוני בסיס'!B60)</f>
        <v/>
      </c>
      <c r="B136" s="3" t="str">
        <f>IF('נתוני בסיס'!K60 = "", "", 'נתוני בסיס'!K60)</f>
        <v/>
      </c>
      <c r="C136" s="3" t="str">
        <f>IF('נתוני בסיס'!L60 = "", "", 'נתוני בסיס'!L60)</f>
        <v/>
      </c>
    </row>
    <row r="137" spans="1:3" x14ac:dyDescent="0.2">
      <c r="A137" t="str">
        <f>IF('נתוני בסיס'!B61 = "", "", 'נתוני בסיס'!B61)</f>
        <v/>
      </c>
      <c r="B137" s="3" t="str">
        <f>IF('נתוני בסיס'!K61 = "", "", 'נתוני בסיס'!K61)</f>
        <v/>
      </c>
      <c r="C137" s="3" t="str">
        <f>IF('נתוני בסיס'!L61 = "", "", 'נתוני בסיס'!L61)</f>
        <v/>
      </c>
    </row>
    <row r="138" spans="1:3" x14ac:dyDescent="0.2">
      <c r="A138" t="str">
        <f>IF('נתוני בסיס'!B62 = "", "", 'נתוני בסיס'!B62)</f>
        <v/>
      </c>
      <c r="B138" s="3" t="str">
        <f>IF('נתוני בסיס'!K62 = "", "", 'נתוני בסיס'!K62)</f>
        <v/>
      </c>
      <c r="C138" s="3" t="str">
        <f>IF('נתוני בסיס'!L62 = "", "", 'נתוני בסיס'!L62)</f>
        <v/>
      </c>
    </row>
    <row r="139" spans="1:3" x14ac:dyDescent="0.2">
      <c r="A139" t="str">
        <f>IF('נתוני בסיס'!B63 = "", "", 'נתוני בסיס'!B63)</f>
        <v/>
      </c>
      <c r="B139" s="3" t="str">
        <f>IF('נתוני בסיס'!K63 = "", "", 'נתוני בסיס'!K63)</f>
        <v/>
      </c>
      <c r="C139" s="3" t="str">
        <f>IF('נתוני בסיס'!L63 = "", "", 'נתוני בסיס'!L63)</f>
        <v/>
      </c>
    </row>
    <row r="140" spans="1:3" x14ac:dyDescent="0.2">
      <c r="A140" t="str">
        <f>IF('נתוני בסיס'!B64 = "", "", 'נתוני בסיס'!B64)</f>
        <v/>
      </c>
      <c r="B140" s="3" t="str">
        <f>IF('נתוני בסיס'!K64 = "", "", 'נתוני בסיס'!K64)</f>
        <v/>
      </c>
      <c r="C140" s="3" t="str">
        <f>IF('נתוני בסיס'!L64 = "", "", 'נתוני בסיס'!L64)</f>
        <v/>
      </c>
    </row>
    <row r="141" spans="1:3" x14ac:dyDescent="0.2">
      <c r="A141" t="str">
        <f>IF('נתוני בסיס'!B65 = "", "", 'נתוני בסיס'!B65)</f>
        <v/>
      </c>
      <c r="B141" s="3" t="str">
        <f>IF('נתוני בסיס'!K65 = "", "", 'נתוני בסיס'!K65)</f>
        <v/>
      </c>
      <c r="C141" s="3" t="str">
        <f>IF('נתוני בסיס'!L65 = "", "", 'נתוני בסיס'!L65)</f>
        <v/>
      </c>
    </row>
    <row r="142" spans="1:3" x14ac:dyDescent="0.2">
      <c r="A142" t="str">
        <f>IF('נתוני בסיס'!B66 = "", "", 'נתוני בסיס'!B66)</f>
        <v/>
      </c>
      <c r="B142" s="3" t="str">
        <f>IF('נתוני בסיס'!K66 = "", "", 'נתוני בסיס'!K66)</f>
        <v/>
      </c>
      <c r="C142" s="3" t="str">
        <f>IF('נתוני בסיס'!L66 = "", "", 'נתוני בסיס'!L66)</f>
        <v/>
      </c>
    </row>
    <row r="143" spans="1:3" x14ac:dyDescent="0.2">
      <c r="A143" t="str">
        <f>IF('נתוני בסיס'!B67 = "", "", 'נתוני בסיס'!B67)</f>
        <v/>
      </c>
      <c r="B143" s="3" t="str">
        <f>IF('נתוני בסיס'!K67 = "", "", 'נתוני בסיס'!K67)</f>
        <v/>
      </c>
      <c r="C143" s="3" t="str">
        <f>IF('נתוני בסיס'!L67 = "", "", 'נתוני בסיס'!L67)</f>
        <v/>
      </c>
    </row>
    <row r="144" spans="1:3" x14ac:dyDescent="0.2">
      <c r="A144" t="str">
        <f>IF('נתוני בסיס'!B68 = "", "", 'נתוני בסיס'!B68)</f>
        <v/>
      </c>
      <c r="B144" s="3" t="str">
        <f>IF('נתוני בסיס'!K68 = "", "", 'נתוני בסיס'!K68)</f>
        <v/>
      </c>
      <c r="C144" s="3" t="str">
        <f>IF('נתוני בסיס'!L68 = "", "", 'נתוני בסיס'!L68)</f>
        <v/>
      </c>
    </row>
    <row r="145" spans="1:3" x14ac:dyDescent="0.2">
      <c r="A145" t="str">
        <f>IF('נתוני בסיס'!B69 = "", "", 'נתוני בסיס'!B69)</f>
        <v/>
      </c>
      <c r="B145" s="3" t="str">
        <f>IF('נתוני בסיס'!K69 = "", "", 'נתוני בסיס'!K69)</f>
        <v/>
      </c>
      <c r="C145" s="3" t="str">
        <f>IF('נתוני בסיס'!L69 = "", "", 'נתוני בסיס'!L69)</f>
        <v/>
      </c>
    </row>
    <row r="146" spans="1:3" x14ac:dyDescent="0.2">
      <c r="A146" t="str">
        <f>IF('נתוני בסיס'!B70 = "", "", 'נתוני בסיס'!B70)</f>
        <v/>
      </c>
      <c r="B146" s="3" t="str">
        <f>IF('נתוני בסיס'!K70 = "", "", 'נתוני בסיס'!K70)</f>
        <v/>
      </c>
      <c r="C146" s="3" t="str">
        <f>IF('נתוני בסיס'!L70 = "", "", 'נתוני בסיס'!L70)</f>
        <v/>
      </c>
    </row>
    <row r="147" spans="1:3" x14ac:dyDescent="0.2">
      <c r="A147" t="str">
        <f>IF('נתוני בסיס'!B71 = "", "", 'נתוני בסיס'!B71)</f>
        <v/>
      </c>
      <c r="B147" s="3" t="str">
        <f>IF('נתוני בסיס'!K71 = "", "", 'נתוני בסיס'!K71)</f>
        <v/>
      </c>
      <c r="C147" s="3" t="str">
        <f>IF('נתוני בסיס'!L71 = "", "", 'נתוני בסיס'!L71)</f>
        <v/>
      </c>
    </row>
    <row r="148" spans="1:3" x14ac:dyDescent="0.2">
      <c r="A148" t="str">
        <f>IF('נתוני בסיס'!B72 = "", "", 'נתוני בסיס'!B72)</f>
        <v/>
      </c>
      <c r="B148" s="3" t="str">
        <f>IF('נתוני בסיס'!K72 = "", "", 'נתוני בסיס'!K72)</f>
        <v/>
      </c>
      <c r="C148" s="3" t="str">
        <f>IF('נתוני בסיס'!L72 = "", "", 'נתוני בסיס'!L72)</f>
        <v/>
      </c>
    </row>
    <row r="149" spans="1:3" x14ac:dyDescent="0.2">
      <c r="A149" t="str">
        <f>IF('נתוני בסיס'!B73 = "", "", 'נתוני בסיס'!B73)</f>
        <v/>
      </c>
      <c r="B149" s="3" t="str">
        <f>IF('נתוני בסיס'!K73 = "", "", 'נתוני בסיס'!K73)</f>
        <v/>
      </c>
      <c r="C149" s="3" t="str">
        <f>IF('נתוני בסיס'!L73 = "", "", 'נתוני בסיס'!L73)</f>
        <v/>
      </c>
    </row>
    <row r="150" spans="1:3" x14ac:dyDescent="0.2">
      <c r="A150" t="str">
        <f>IF('נתוני בסיס'!B74 = "", "", 'נתוני בסיס'!B74)</f>
        <v/>
      </c>
      <c r="B150" s="3" t="str">
        <f>IF('נתוני בסיס'!K74 = "", "", 'נתוני בסיס'!K74)</f>
        <v/>
      </c>
      <c r="C150" s="3" t="str">
        <f>IF('נתוני בסיס'!L74 = "", "", 'נתוני בסיס'!L74)</f>
        <v/>
      </c>
    </row>
    <row r="151" spans="1:3" x14ac:dyDescent="0.2">
      <c r="A151" t="str">
        <f>IF('נתוני בסיס'!B75 = "", "", 'נתוני בסיס'!B75)</f>
        <v/>
      </c>
      <c r="B151" s="3" t="str">
        <f>IF('נתוני בסיס'!K75 = "", "", 'נתוני בסיס'!K75)</f>
        <v/>
      </c>
      <c r="C151" s="3" t="str">
        <f>IF('נתוני בסיס'!L75 = "", "", 'נתוני בסיס'!L75)</f>
        <v/>
      </c>
    </row>
    <row r="152" spans="1:3" x14ac:dyDescent="0.2">
      <c r="A152" t="str">
        <f>IF('נתוני בסיס'!B76 = "", "", 'נתוני בסיס'!B76)</f>
        <v/>
      </c>
      <c r="B152" s="3" t="str">
        <f>IF('נתוני בסיס'!K76 = "", "", 'נתוני בסיס'!K76)</f>
        <v/>
      </c>
      <c r="C152" s="3" t="str">
        <f>IF('נתוני בסיס'!L76 = "", "", 'נתוני בסיס'!L76)</f>
        <v/>
      </c>
    </row>
    <row r="153" spans="1:3" x14ac:dyDescent="0.2">
      <c r="A153" t="str">
        <f>IF('נתוני בסיס'!B77 = "", "", 'נתוני בסיס'!B77)</f>
        <v/>
      </c>
      <c r="B153" s="3" t="str">
        <f>IF('נתוני בסיס'!K77 = "", "", 'נתוני בסיס'!K77)</f>
        <v/>
      </c>
      <c r="C153" s="3" t="str">
        <f>IF('נתוני בסיס'!L77 = "", "", 'נתוני בסיס'!L77)</f>
        <v/>
      </c>
    </row>
    <row r="154" spans="1:3" x14ac:dyDescent="0.2">
      <c r="A154" t="str">
        <f>IF('נתוני בסיס'!B78 = "", "", 'נתוני בסיס'!B78)</f>
        <v/>
      </c>
      <c r="B154" s="3" t="str">
        <f>IF('נתוני בסיס'!K78 = "", "", 'נתוני בסיס'!K78)</f>
        <v/>
      </c>
      <c r="C154" s="3" t="str">
        <f>IF('נתוני בסיס'!L78 = "", "", 'נתוני בסיס'!L78)</f>
        <v/>
      </c>
    </row>
    <row r="155" spans="1:3" x14ac:dyDescent="0.2">
      <c r="A155" t="str">
        <f>IF('נתוני בסיס'!B79 = "", "", 'נתוני בסיס'!B79)</f>
        <v/>
      </c>
      <c r="B155" s="3" t="str">
        <f>IF('נתוני בסיס'!K79 = "", "", 'נתוני בסיס'!K79)</f>
        <v/>
      </c>
      <c r="C155" s="3" t="str">
        <f>IF('נתוני בסיס'!L79 = "", "", 'נתוני בסיס'!L79)</f>
        <v/>
      </c>
    </row>
    <row r="156" spans="1:3" x14ac:dyDescent="0.2">
      <c r="A156" t="str">
        <f>IF('נתוני בסיס'!B80 = "", "", 'נתוני בסיס'!B80)</f>
        <v/>
      </c>
      <c r="B156" s="3" t="str">
        <f>IF('נתוני בסיס'!K80 = "", "", 'נתוני בסיס'!K80)</f>
        <v/>
      </c>
      <c r="C156" s="3" t="str">
        <f>IF('נתוני בסיס'!L80 = "", "", 'נתוני בסיס'!L80)</f>
        <v/>
      </c>
    </row>
    <row r="157" spans="1:3" x14ac:dyDescent="0.2">
      <c r="A157" t="str">
        <f>IF('נתוני בסיס'!B81 = "", "", 'נתוני בסיס'!B81)</f>
        <v/>
      </c>
      <c r="B157" s="3" t="str">
        <f>IF('נתוני בסיס'!K81 = "", "", 'נתוני בסיס'!K81)</f>
        <v/>
      </c>
      <c r="C157" s="3" t="str">
        <f>IF('נתוני בסיס'!L81 = "", "", 'נתוני בסיס'!L81)</f>
        <v/>
      </c>
    </row>
    <row r="158" spans="1:3" x14ac:dyDescent="0.2">
      <c r="A158" t="str">
        <f>IF('נתוני בסיס'!B82 = "", "", 'נתוני בסיס'!B82)</f>
        <v/>
      </c>
      <c r="B158" s="3" t="str">
        <f>IF('נתוני בסיס'!K82 = "", "", 'נתוני בסיס'!K82)</f>
        <v/>
      </c>
      <c r="C158" s="3" t="str">
        <f>IF('נתוני בסיס'!L82 = "", "", 'נתוני בסיס'!L82)</f>
        <v/>
      </c>
    </row>
    <row r="159" spans="1:3" x14ac:dyDescent="0.2">
      <c r="A159" t="str">
        <f>IF('נתוני בסיס'!B83 = "", "", 'נתוני בסיס'!B83)</f>
        <v/>
      </c>
      <c r="B159" s="3" t="str">
        <f>IF('נתוני בסיס'!K83 = "", "", 'נתוני בסיס'!K83)</f>
        <v/>
      </c>
      <c r="C159" s="3" t="str">
        <f>IF('נתוני בסיס'!L83 = "", "", 'נתוני בסיס'!L83)</f>
        <v/>
      </c>
    </row>
    <row r="160" spans="1:3" x14ac:dyDescent="0.2">
      <c r="A160" t="str">
        <f>IF('נתוני בסיס'!B84 = "", "", 'נתוני בסיס'!B84)</f>
        <v/>
      </c>
      <c r="B160" s="3" t="str">
        <f>IF('נתוני בסיס'!K84 = "", "", 'נתוני בסיס'!K84)</f>
        <v/>
      </c>
      <c r="C160" s="3" t="str">
        <f>IF('נתוני בסיס'!L84 = "", "", 'נתוני בסיס'!L84)</f>
        <v/>
      </c>
    </row>
    <row r="161" spans="1:3" x14ac:dyDescent="0.2">
      <c r="A161" t="str">
        <f>IF('נתוני בסיס'!B85 = "", "", 'נתוני בסיס'!B85)</f>
        <v/>
      </c>
      <c r="B161" s="3" t="str">
        <f>IF('נתוני בסיס'!K85 = "", "", 'נתוני בסיס'!K85)</f>
        <v/>
      </c>
      <c r="C161" s="3" t="str">
        <f>IF('נתוני בסיס'!L85 = "", "", 'נתוני בסיס'!L85)</f>
        <v/>
      </c>
    </row>
    <row r="162" spans="1:3" x14ac:dyDescent="0.2">
      <c r="A162" t="str">
        <f>IF('נתוני בסיס'!B86 = "", "", 'נתוני בסיס'!B86)</f>
        <v/>
      </c>
      <c r="B162" s="3" t="str">
        <f>IF('נתוני בסיס'!K86 = "", "", 'נתוני בסיס'!K86)</f>
        <v/>
      </c>
      <c r="C162" s="3" t="str">
        <f>IF('נתוני בסיס'!L86 = "", "", 'נתוני בסיס'!L86)</f>
        <v/>
      </c>
    </row>
    <row r="163" spans="1:3" x14ac:dyDescent="0.2">
      <c r="A163" t="str">
        <f>IF('נתוני בסיס'!B87 = "", "", 'נתוני בסיס'!B87)</f>
        <v/>
      </c>
      <c r="B163" s="3" t="str">
        <f>IF('נתוני בסיס'!K87 = "", "", 'נתוני בסיס'!K87)</f>
        <v/>
      </c>
      <c r="C163" s="3" t="str">
        <f>IF('נתוני בסיס'!L87 = "", "", 'נתוני בסיס'!L87)</f>
        <v/>
      </c>
    </row>
    <row r="164" spans="1:3" x14ac:dyDescent="0.2">
      <c r="A164" t="str">
        <f>IF('נתוני בסיס'!B88 = "", "", 'נתוני בסיס'!B88)</f>
        <v/>
      </c>
      <c r="B164" s="3" t="str">
        <f>IF('נתוני בסיס'!K88 = "", "", 'נתוני בסיס'!K88)</f>
        <v/>
      </c>
      <c r="C164" s="3" t="str">
        <f>IF('נתוני בסיס'!L88 = "", "", 'נתוני בסיס'!L88)</f>
        <v/>
      </c>
    </row>
    <row r="165" spans="1:3" x14ac:dyDescent="0.2">
      <c r="A165" t="str">
        <f>IF('נתוני בסיס'!B89 = "", "", 'נתוני בסיס'!B89)</f>
        <v/>
      </c>
      <c r="B165" s="3" t="str">
        <f>IF('נתוני בסיס'!K89 = "", "", 'נתוני בסיס'!K89)</f>
        <v/>
      </c>
      <c r="C165" s="3" t="str">
        <f>IF('נתוני בסיס'!L89 = "", "", 'נתוני בסיס'!L89)</f>
        <v/>
      </c>
    </row>
    <row r="166" spans="1:3" x14ac:dyDescent="0.2">
      <c r="A166" t="str">
        <f>IF('נתוני בסיס'!B90 = "", "", 'נתוני בסיס'!B90)</f>
        <v/>
      </c>
      <c r="B166" s="3" t="str">
        <f>IF('נתוני בסיס'!K90 = "", "", 'נתוני בסיס'!K90)</f>
        <v/>
      </c>
      <c r="C166" s="3" t="str">
        <f>IF('נתוני בסיס'!L90 = "", "", 'נתוני בסיס'!L90)</f>
        <v/>
      </c>
    </row>
    <row r="167" spans="1:3" x14ac:dyDescent="0.2">
      <c r="A167" t="str">
        <f>IF('נתוני בסיס'!B91 = "", "", 'נתוני בסיס'!B91)</f>
        <v/>
      </c>
      <c r="B167" s="3" t="str">
        <f>IF('נתוני בסיס'!K91 = "", "", 'נתוני בסיס'!K91)</f>
        <v/>
      </c>
      <c r="C167" s="3" t="str">
        <f>IF('נתוני בסיס'!L91 = "", "", 'נתוני בסיס'!L91)</f>
        <v/>
      </c>
    </row>
    <row r="168" spans="1:3" x14ac:dyDescent="0.2">
      <c r="A168" t="str">
        <f>IF('נתוני בסיס'!B92 = "", "", 'נתוני בסיס'!B92)</f>
        <v/>
      </c>
      <c r="B168" s="3" t="str">
        <f>IF('נתוני בסיס'!K92 = "", "", 'נתוני בסיס'!K92)</f>
        <v/>
      </c>
      <c r="C168" s="3" t="str">
        <f>IF('נתוני בסיס'!L92 = "", "", 'נתוני בסיס'!L92)</f>
        <v/>
      </c>
    </row>
    <row r="169" spans="1:3" x14ac:dyDescent="0.2">
      <c r="A169" t="str">
        <f>IF('נתוני בסיס'!B93 = "", "", 'נתוני בסיס'!B93)</f>
        <v/>
      </c>
      <c r="B169" s="3" t="str">
        <f>IF('נתוני בסיס'!K93 = "", "", 'נתוני בסיס'!K93)</f>
        <v/>
      </c>
      <c r="C169" s="3" t="str">
        <f>IF('נתוני בסיס'!L93 = "", "", 'נתוני בסיס'!L93)</f>
        <v/>
      </c>
    </row>
    <row r="170" spans="1:3" x14ac:dyDescent="0.2">
      <c r="A170" t="str">
        <f>IF('נתוני בסיס'!B94 = "", "", 'נתוני בסיס'!B94)</f>
        <v/>
      </c>
      <c r="B170" s="3" t="str">
        <f>IF('נתוני בסיס'!K94 = "", "", 'נתוני בסיס'!K94)</f>
        <v/>
      </c>
      <c r="C170" s="3" t="str">
        <f>IF('נתוני בסיס'!L94 = "", "", 'נתוני בסיס'!L94)</f>
        <v/>
      </c>
    </row>
    <row r="171" spans="1:3" x14ac:dyDescent="0.2">
      <c r="A171" t="str">
        <f>IF('נתוני בסיס'!B95 = "", "", 'נתוני בסיס'!B95)</f>
        <v/>
      </c>
      <c r="B171" s="3" t="str">
        <f>IF('נתוני בסיס'!K95 = "", "", 'נתוני בסיס'!K95)</f>
        <v/>
      </c>
      <c r="C171" s="3" t="str">
        <f>IF('נתוני בסיס'!L95 = "", "", 'נתוני בסיס'!L95)</f>
        <v/>
      </c>
    </row>
    <row r="172" spans="1:3" x14ac:dyDescent="0.2">
      <c r="A172" t="str">
        <f>IF('נתוני בסיס'!B96 = "", "", 'נתוני בסיס'!B96)</f>
        <v/>
      </c>
      <c r="B172" s="3" t="str">
        <f>IF('נתוני בסיס'!K96 = "", "", 'נתוני בסיס'!K96)</f>
        <v/>
      </c>
      <c r="C172" s="3" t="str">
        <f>IF('נתוני בסיס'!L96 = "", "", 'נתוני בסיס'!L96)</f>
        <v/>
      </c>
    </row>
    <row r="173" spans="1:3" x14ac:dyDescent="0.2">
      <c r="A173" t="str">
        <f>IF('נתוני בסיס'!B97 = "", "", 'נתוני בסיס'!B97)</f>
        <v/>
      </c>
      <c r="B173" s="3" t="str">
        <f>IF('נתוני בסיס'!K97 = "", "", 'נתוני בסיס'!K97)</f>
        <v/>
      </c>
      <c r="C173" s="3" t="str">
        <f>IF('נתוני בסיס'!L97 = "", "", 'נתוני בסיס'!L97)</f>
        <v/>
      </c>
    </row>
    <row r="174" spans="1:3" x14ac:dyDescent="0.2">
      <c r="A174" t="str">
        <f>IF('נתוני בסיס'!B98 = "", "", 'נתוני בסיס'!B98)</f>
        <v/>
      </c>
      <c r="B174" s="3" t="str">
        <f>IF('נתוני בסיס'!K98 = "", "", 'נתוני בסיס'!K98)</f>
        <v/>
      </c>
      <c r="C174" s="3" t="str">
        <f>IF('נתוני בסיס'!L98 = "", "", 'נתוני בסיס'!L98)</f>
        <v/>
      </c>
    </row>
    <row r="175" spans="1:3" x14ac:dyDescent="0.2">
      <c r="A175" t="str">
        <f>IF('נתוני בסיס'!B99 = "", "", 'נתוני בסיס'!B99)</f>
        <v/>
      </c>
      <c r="B175" s="3" t="str">
        <f>IF('נתוני בסיס'!K99 = "", "", 'נתוני בסיס'!K99)</f>
        <v/>
      </c>
      <c r="C175" s="3" t="str">
        <f>IF('נתוני בסיס'!L99 = "", "", 'נתוני בסיס'!L99)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E13:E15"/>
    <mergeCell ref="F13:F15"/>
    <mergeCell ref="E10:E12"/>
    <mergeCell ref="F10:F12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84571-7217-41F0-80A9-C87BAD6E2490}">
  <dimension ref="A1:E5"/>
  <sheetViews>
    <sheetView rightToLeft="1" workbookViewId="0">
      <selection activeCell="C10" sqref="C10"/>
    </sheetView>
  </sheetViews>
  <sheetFormatPr defaultRowHeight="14.25" x14ac:dyDescent="0.2"/>
  <cols>
    <col min="1" max="1" width="10" customWidth="1"/>
    <col min="2" max="2" width="12.875" customWidth="1"/>
    <col min="3" max="3" width="12.5" customWidth="1"/>
    <col min="4" max="4" width="10.5" customWidth="1"/>
    <col min="5" max="5" width="13.125" customWidth="1"/>
  </cols>
  <sheetData>
    <row r="1" spans="1:5" ht="15" x14ac:dyDescent="0.25">
      <c r="A1" s="4" t="s">
        <v>49</v>
      </c>
      <c r="B1" s="4" t="s">
        <v>291</v>
      </c>
      <c r="C1" s="4" t="s">
        <v>292</v>
      </c>
      <c r="D1" s="4" t="s">
        <v>293</v>
      </c>
      <c r="E1" s="33" t="s">
        <v>294</v>
      </c>
    </row>
    <row r="2" spans="1:5" ht="15" thickBot="1" x14ac:dyDescent="0.25">
      <c r="A2" s="21">
        <v>2020</v>
      </c>
      <c r="B2" s="30">
        <v>85567</v>
      </c>
      <c r="C2" s="30">
        <v>86758</v>
      </c>
      <c r="D2" s="27">
        <f>טבלה7[[#This Row],[סך הכנסות]] - טבלה7[[#This Row],[סך הוצאות]]</f>
        <v>1191</v>
      </c>
      <c r="E2" s="34">
        <f>SUM(D2:D5)</f>
        <v>4644</v>
      </c>
    </row>
    <row r="3" spans="1:5" x14ac:dyDescent="0.2">
      <c r="A3" s="21">
        <v>2021</v>
      </c>
      <c r="B3" s="30">
        <v>84787</v>
      </c>
      <c r="C3" s="30">
        <v>86958</v>
      </c>
      <c r="D3" s="27">
        <f>טבלה7[[#This Row],[סך הכנסות]] - טבלה7[[#This Row],[סך הוצאות]]</f>
        <v>2171</v>
      </c>
    </row>
    <row r="4" spans="1:5" x14ac:dyDescent="0.2">
      <c r="A4" s="21">
        <v>2022</v>
      </c>
      <c r="B4" s="30">
        <v>85007</v>
      </c>
      <c r="C4" s="30">
        <v>87158</v>
      </c>
      <c r="D4" s="27">
        <f>טבלה7[[#This Row],[סך הכנסות]] - טבלה7[[#This Row],[סך הוצאות]]</f>
        <v>2151</v>
      </c>
    </row>
    <row r="5" spans="1:5" x14ac:dyDescent="0.2">
      <c r="A5" s="21">
        <v>2023</v>
      </c>
      <c r="B5" s="30">
        <v>88227</v>
      </c>
      <c r="C5" s="30">
        <v>87358</v>
      </c>
      <c r="D5" s="27">
        <f>טבלה7[[#This Row],[סך הכנסות]] - טבלה7[[#This Row],[סך הוצאות]]</f>
        <v>-869</v>
      </c>
    </row>
  </sheetData>
  <sheetProtection sheet="1" formatCells="0" formatColumns="0" formatRows="0" insertColumns="0" insertRows="0" insertHyperlinks="0" deleteColumns="0" deleteRows="0" sort="0" autoFilter="0" pivotTables="0"/>
  <conditionalFormatting sqref="D2:D5"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E2">
    <cfRule type="cellIs" dxfId="1" priority="1" operator="lessThan">
      <formula>0</formula>
    </cfRule>
    <cfRule type="cellIs" dxfId="0" priority="3" operator="greaterThan">
      <formula>0</formula>
    </cfRule>
  </conditionalFormatting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0862D-4E97-422E-9862-31A230CC486D}">
  <dimension ref="A1:I13"/>
  <sheetViews>
    <sheetView rightToLeft="1" workbookViewId="0">
      <selection activeCell="I2" sqref="D2:I13"/>
    </sheetView>
  </sheetViews>
  <sheetFormatPr defaultRowHeight="14.25" x14ac:dyDescent="0.2"/>
  <cols>
    <col min="1" max="1" width="26.375" customWidth="1"/>
    <col min="2" max="2" width="13.75" customWidth="1"/>
    <col min="3" max="3" width="18.125" customWidth="1"/>
    <col min="4" max="8" width="21" customWidth="1"/>
    <col min="9" max="9" width="19.25" customWidth="1"/>
  </cols>
  <sheetData>
    <row r="1" spans="1:9" ht="15" x14ac:dyDescent="0.2">
      <c r="A1" s="8" t="s">
        <v>295</v>
      </c>
      <c r="B1" s="8" t="s">
        <v>177</v>
      </c>
      <c r="C1" s="8" t="s">
        <v>311</v>
      </c>
      <c r="D1" s="8" t="s">
        <v>300</v>
      </c>
      <c r="E1" s="8" t="s">
        <v>312</v>
      </c>
      <c r="F1" s="8" t="s">
        <v>313</v>
      </c>
      <c r="G1" s="8" t="s">
        <v>314</v>
      </c>
      <c r="H1" s="8" t="s">
        <v>315</v>
      </c>
      <c r="I1" s="8" t="s">
        <v>316</v>
      </c>
    </row>
    <row r="2" spans="1:9" x14ac:dyDescent="0.2">
      <c r="A2" s="21" t="s">
        <v>296</v>
      </c>
      <c r="B2" s="21" t="s">
        <v>59</v>
      </c>
      <c r="C2" s="35">
        <v>45334</v>
      </c>
      <c r="D2" s="36">
        <f t="shared" ref="D2:D12" si="0">IF(B2="חודשי", C2+30,
IF(B2="רבעוני", EDATE(C2,3),
IF(B2="חצי-שנתי", EDATE(C2,6),
IF(B2="שנתי", EDATE(C2,12),
IF(B2="2 שנים", EDATE(C2,24),
IF(B2="3 שנים", EDATE(C2,36),
IF(B2="4 שנים", EDATE(C2,48),
IF(B2="5 שנים", EDATE(C2,60),
IF(B2="6 שנים", EDATE(C2,72),
IF(B2="7 שנים", EDATE(C2,84),
IF(B2="8 שנים", EDATE(C2,96),
IF(B2="9 שנים", EDATE(C2,108),
IF(B2="10 שנים", EDATE(C2,120),
IF(B2="חד פעמי", C2, ""))))))))))))))</f>
        <v>45700</v>
      </c>
      <c r="E2" s="36">
        <f t="shared" ref="E2:E12" si="1">IF(B2="חודשי", D2+30,
IF(B2="רבעוני", EDATE(D2,3),
IF(B2="חצי-שנתי", EDATE(D2,6),
IF(B2="שנתי", EDATE(D2,12),
IF(B2="2 שנים", EDATE(D2,24),
IF(B2="3 שנים", EDATE(D2,36),
IF(B2="4 שנים", EDATE(D2,48),
IF(B2="5 שנים", EDATE(D2,60),
IF(B2="6 שנים", EDATE(D2,72),
IF(B2="7 שנים", EDATE(D2,84),
IF(B2="8 שנים", EDATE(D2,96),
IF(B2="9 שנים", EDATE(D2,108),
IF(B2="10 שנים", EDATE(D2,120),
IF(B2="חד פעמי", D2, ""))))))))))))))</f>
        <v>46065</v>
      </c>
      <c r="F2" s="36">
        <f t="shared" ref="F2:F12" si="2">IF(B2="חודשי", E2+30,
IF(B2="רבעוני", EDATE(E2,3),
IF(B2="חצי-שנתי", EDATE(E2,6),
IF(B2="שנתי", EDATE(E2,12),
IF(B2="2 שנים", EDATE(E2,24),
IF(B2="3 שנים", EDATE(E2,36),
IF(B2="4 שנים", EDATE(E2,48),
IF(B2="5 שנים", EDATE(E2,60),
IF(B2="6 שנים", EDATE(E2,72),
IF(B2="7 שנים", EDATE(E2,84),
IF(B2="8 שנים", EDATE(E2,96),
IF(B2="9 שנים", EDATE(E2,108),
IF(B2="10 שנים", EDATE(E2,120),
IF(B2="חד פעמי", E2, ""))))))))))))))</f>
        <v>46430</v>
      </c>
      <c r="G2" s="36">
        <f t="shared" ref="G2:G12" si="3">IF(B2="חודשי", F2+30,
IF(B2="רבעוני", EDATE(F2,3),
IF(B2="חצי-שנתי", EDATE(F2,6),
IF(B2="שנתי", EDATE(F2,12),
IF(B2="2 שנים", EDATE(F2,24),
IF(B2="3 שנים", EDATE(F2,36),
IF(B2="4 שנים", EDATE(F2,48),
IF(B2="5 שנים", EDATE(F2,60),
IF(B2="6 שנים", EDATE(F2,72),
IF(B2="7 שנים", EDATE(F2,84),
IF(B2="8 שנים", EDATE(F2,96),
IF(B2="9 שנים", EDATE(F2,108),
IF(B2="10 שנים", EDATE(F2,120),
IF(B2="חד פעמי", F2, ""))))))))))))))</f>
        <v>46795</v>
      </c>
      <c r="H2" s="36">
        <f t="shared" ref="H2:H12" si="4">IF(B2="חודשי", G2+30,
IF(B2="רבעוני", EDATE(G2,3),
IF(B2="חצי-שנתי", EDATE(G2,6),
IF(B2="שנתי", EDATE(G2,12),
IF(B2="2 שנים", EDATE(G2,24),
IF(B2="3 שנים", EDATE(G2,36),
IF(B2="4 שנים", EDATE(G2,48),
IF(B2="5 שנים", EDATE(G2,60),
IF(B2="6 שנים", EDATE(G2,72),
IF(B2="7 שנים", EDATE(G2,84),
IF(B2="8 שנים", EDATE(G2,96),
IF(B2="9 שנים", EDATE(G2,108),
IF(B2="10 שנים", EDATE(G2,120),
IF(B2="חד פעמי", G2, ""))))))))))))))</f>
        <v>47161</v>
      </c>
      <c r="I2" s="36">
        <f t="shared" ref="I2:I13" si="5">IF(B2="חודשי", H2+30,
IF(B2="רבעוני", EDATE(H2,3),
IF(B2="חצי-שנתי", EDATE(H2,6),
IF(B2="שנתי", EDATE(H2,12),
IF(B2="2 שנים", EDATE(H2,24),
IF(B2="3 שנים", EDATE(H2,36),
IF(B2="4 שנים", EDATE(H2,48),
IF(B2="5 שנים", EDATE(H2,60),
IF(B2="6 שנים", EDATE(H2,72),
IF(B2="7 שנים", EDATE(H2,84),
IF(B2="8 שנים", EDATE(H2,96),
IF(B2="9 שנים", EDATE(H2,108),
IF(B2="10 שנים", EDATE(H2,120),
IF(B2="חד פעמי", H2, ""))))))))))))))</f>
        <v>47526</v>
      </c>
    </row>
    <row r="3" spans="1:9" x14ac:dyDescent="0.2">
      <c r="A3" s="21" t="s">
        <v>297</v>
      </c>
      <c r="B3" s="21" t="s">
        <v>298</v>
      </c>
      <c r="C3" s="35">
        <v>45389</v>
      </c>
      <c r="D3" s="36">
        <f t="shared" si="0"/>
        <v>45572</v>
      </c>
      <c r="E3" s="36">
        <f t="shared" si="1"/>
        <v>45754</v>
      </c>
      <c r="F3" s="36">
        <f t="shared" si="2"/>
        <v>45937</v>
      </c>
      <c r="G3" s="36">
        <f t="shared" si="3"/>
        <v>46119</v>
      </c>
      <c r="H3" s="36">
        <f t="shared" si="4"/>
        <v>46302</v>
      </c>
      <c r="I3" s="36">
        <f t="shared" si="5"/>
        <v>46484</v>
      </c>
    </row>
    <row r="4" spans="1:9" x14ac:dyDescent="0.2">
      <c r="A4" s="21" t="s">
        <v>299</v>
      </c>
      <c r="B4" s="21" t="s">
        <v>59</v>
      </c>
      <c r="C4" s="35">
        <v>45482</v>
      </c>
      <c r="D4" s="36">
        <f t="shared" si="0"/>
        <v>45847</v>
      </c>
      <c r="E4" s="36">
        <f t="shared" si="1"/>
        <v>46212</v>
      </c>
      <c r="F4" s="36">
        <f t="shared" si="2"/>
        <v>46577</v>
      </c>
      <c r="G4" s="36">
        <f t="shared" si="3"/>
        <v>46943</v>
      </c>
      <c r="H4" s="36">
        <f t="shared" si="4"/>
        <v>47308</v>
      </c>
      <c r="I4" s="36">
        <f t="shared" si="5"/>
        <v>47673</v>
      </c>
    </row>
    <row r="5" spans="1:9" x14ac:dyDescent="0.2">
      <c r="A5" s="21" t="s">
        <v>301</v>
      </c>
      <c r="B5" s="21" t="s">
        <v>317</v>
      </c>
      <c r="C5" s="35">
        <v>45334</v>
      </c>
      <c r="D5" s="36">
        <f t="shared" si="0"/>
        <v>46065</v>
      </c>
      <c r="E5" s="36">
        <f t="shared" si="1"/>
        <v>46795</v>
      </c>
      <c r="F5" s="36">
        <f t="shared" si="2"/>
        <v>47526</v>
      </c>
      <c r="G5" s="36">
        <f t="shared" si="3"/>
        <v>48256</v>
      </c>
      <c r="H5" s="36">
        <f t="shared" si="4"/>
        <v>48987</v>
      </c>
      <c r="I5" s="36">
        <f t="shared" si="5"/>
        <v>49717</v>
      </c>
    </row>
    <row r="6" spans="1:9" x14ac:dyDescent="0.2">
      <c r="A6" s="21" t="s">
        <v>303</v>
      </c>
      <c r="B6" s="21" t="s">
        <v>302</v>
      </c>
      <c r="C6" s="35">
        <v>45389</v>
      </c>
      <c r="D6" s="36">
        <f t="shared" si="0"/>
        <v>47215</v>
      </c>
      <c r="E6" s="36">
        <f t="shared" si="1"/>
        <v>49041</v>
      </c>
      <c r="F6" s="36">
        <f t="shared" si="2"/>
        <v>50867</v>
      </c>
      <c r="G6" s="36">
        <f t="shared" si="3"/>
        <v>52694</v>
      </c>
      <c r="H6" s="36">
        <f t="shared" si="4"/>
        <v>54520</v>
      </c>
      <c r="I6" s="36">
        <f t="shared" si="5"/>
        <v>56346</v>
      </c>
    </row>
    <row r="7" spans="1:9" x14ac:dyDescent="0.2">
      <c r="A7" s="21" t="s">
        <v>304</v>
      </c>
      <c r="B7" s="21" t="s">
        <v>59</v>
      </c>
      <c r="C7" s="35">
        <v>45482</v>
      </c>
      <c r="D7" s="36">
        <f t="shared" si="0"/>
        <v>45847</v>
      </c>
      <c r="E7" s="36">
        <f t="shared" si="1"/>
        <v>46212</v>
      </c>
      <c r="F7" s="36">
        <f t="shared" si="2"/>
        <v>46577</v>
      </c>
      <c r="G7" s="36">
        <f t="shared" si="3"/>
        <v>46943</v>
      </c>
      <c r="H7" s="36">
        <f t="shared" si="4"/>
        <v>47308</v>
      </c>
      <c r="I7" s="36">
        <f t="shared" si="5"/>
        <v>47673</v>
      </c>
    </row>
    <row r="8" spans="1:9" x14ac:dyDescent="0.2">
      <c r="A8" s="21" t="s">
        <v>305</v>
      </c>
      <c r="B8" s="21" t="s">
        <v>302</v>
      </c>
      <c r="C8" s="35">
        <v>45334</v>
      </c>
      <c r="D8" s="36">
        <f t="shared" si="0"/>
        <v>47161</v>
      </c>
      <c r="E8" s="36">
        <f t="shared" si="1"/>
        <v>48987</v>
      </c>
      <c r="F8" s="36">
        <f t="shared" si="2"/>
        <v>50813</v>
      </c>
      <c r="G8" s="36">
        <f t="shared" si="3"/>
        <v>52639</v>
      </c>
      <c r="H8" s="36">
        <f t="shared" si="4"/>
        <v>54466</v>
      </c>
      <c r="I8" s="36">
        <f t="shared" si="5"/>
        <v>56292</v>
      </c>
    </row>
    <row r="9" spans="1:9" x14ac:dyDescent="0.2">
      <c r="A9" s="21" t="s">
        <v>306</v>
      </c>
      <c r="B9" s="21" t="s">
        <v>318</v>
      </c>
      <c r="C9" s="35">
        <v>45389</v>
      </c>
      <c r="D9" s="36">
        <f t="shared" si="0"/>
        <v>46484</v>
      </c>
      <c r="E9" s="36">
        <f t="shared" si="1"/>
        <v>47580</v>
      </c>
      <c r="F9" s="36">
        <f t="shared" si="2"/>
        <v>48676</v>
      </c>
      <c r="G9" s="36">
        <f t="shared" si="3"/>
        <v>49772</v>
      </c>
      <c r="H9" s="36">
        <f t="shared" si="4"/>
        <v>50867</v>
      </c>
      <c r="I9" s="36">
        <f t="shared" si="5"/>
        <v>51963</v>
      </c>
    </row>
    <row r="10" spans="1:9" x14ac:dyDescent="0.2">
      <c r="A10" s="21" t="s">
        <v>307</v>
      </c>
      <c r="B10" s="21" t="s">
        <v>302</v>
      </c>
      <c r="C10" s="35">
        <v>45482</v>
      </c>
      <c r="D10" s="36">
        <f t="shared" si="0"/>
        <v>47308</v>
      </c>
      <c r="E10" s="36">
        <f t="shared" si="1"/>
        <v>49134</v>
      </c>
      <c r="F10" s="36">
        <f t="shared" si="2"/>
        <v>50960</v>
      </c>
      <c r="G10" s="36">
        <f t="shared" si="3"/>
        <v>52787</v>
      </c>
      <c r="H10" s="36">
        <f t="shared" si="4"/>
        <v>54613</v>
      </c>
      <c r="I10" s="36">
        <f t="shared" si="5"/>
        <v>56439</v>
      </c>
    </row>
    <row r="11" spans="1:9" x14ac:dyDescent="0.2">
      <c r="A11" s="21" t="s">
        <v>308</v>
      </c>
      <c r="B11" s="21" t="s">
        <v>309</v>
      </c>
      <c r="C11" s="35">
        <v>45334</v>
      </c>
      <c r="D11" s="36">
        <f t="shared" si="0"/>
        <v>45334</v>
      </c>
      <c r="E11" s="36">
        <f t="shared" si="1"/>
        <v>45334</v>
      </c>
      <c r="F11" s="36">
        <f t="shared" si="2"/>
        <v>45334</v>
      </c>
      <c r="G11" s="36">
        <f t="shared" si="3"/>
        <v>45334</v>
      </c>
      <c r="H11" s="36">
        <f t="shared" si="4"/>
        <v>45334</v>
      </c>
      <c r="I11" s="36">
        <f t="shared" si="5"/>
        <v>45334</v>
      </c>
    </row>
    <row r="12" spans="1:9" x14ac:dyDescent="0.2">
      <c r="A12" s="21" t="s">
        <v>310</v>
      </c>
      <c r="B12" s="21" t="s">
        <v>59</v>
      </c>
      <c r="C12" s="35">
        <v>45389</v>
      </c>
      <c r="D12" s="36">
        <f t="shared" si="0"/>
        <v>45754</v>
      </c>
      <c r="E12" s="36">
        <f t="shared" si="1"/>
        <v>46119</v>
      </c>
      <c r="F12" s="36">
        <f t="shared" si="2"/>
        <v>46484</v>
      </c>
      <c r="G12" s="36">
        <f t="shared" si="3"/>
        <v>46850</v>
      </c>
      <c r="H12" s="36">
        <f t="shared" si="4"/>
        <v>47215</v>
      </c>
      <c r="I12" s="36">
        <f t="shared" si="5"/>
        <v>47580</v>
      </c>
    </row>
    <row r="13" spans="1:9" x14ac:dyDescent="0.2">
      <c r="A13" s="21" t="s">
        <v>319</v>
      </c>
      <c r="B13" s="21" t="s">
        <v>58</v>
      </c>
      <c r="C13" s="35">
        <v>45334</v>
      </c>
      <c r="D13" s="36">
        <f>IF(B13="חודשי", C13+30,
IF(B13="רבעוני", EDATE(C13,3),
IF(B13="חצי-שנתי", EDATE(C13,6),
IF(B13="שנתי", EDATE(C13,12),
IF(B13="2 שנים", EDATE(C13,24),
IF(B13="3 שנים", EDATE(C13,36),
IF(B13="4 שנים", EDATE(C13,48),
IF(B13="5 שנים", EDATE(C13,60),
IF(B13="6 שנים", EDATE(C13,72),
IF(B13="7 שנים", EDATE(C13,84),
IF(B13="8 שנים", EDATE(C13,96),
IF(B13="9 שנים", EDATE(C13,108),
IF(B13="10 שנים", EDATE(C13,120),
IF(B13="חד פעמי", C13, ""))))))))))))))</f>
        <v>45424</v>
      </c>
      <c r="E13" s="36">
        <f>IF(B13="חודשי", D13+30,
IF(B13="רבעוני", EDATE(D13,3),
IF(B13="חצי-שנתי", EDATE(D13,6),
IF(B13="שנתי", EDATE(D13,12),
IF(B13="2 שנים", EDATE(D13,24),
IF(B13="3 שנים", EDATE(D13,36),
IF(B13="4 שנים", EDATE(D13,48),
IF(B13="5 שנים", EDATE(D13,60),
IF(B13="6 שנים", EDATE(D13,72),
IF(B13="7 שנים", EDATE(D13,84),
IF(B13="8 שנים", EDATE(D13,96),
IF(B13="9 שנים", EDATE(D13,108),
IF(B13="10 שנים", EDATE(D13,120),
IF(B13="חד פעמי", D13, ""))))))))))))))</f>
        <v>45516</v>
      </c>
      <c r="F13" s="36">
        <f>IF(B13="חודשי", E13+30,
IF(B13="רבעוני", EDATE(E13,3),
IF(B13="חצי-שנתי", EDATE(E13,6),
IF(B13="שנתי", EDATE(E13,12),
IF(B13="2 שנים", EDATE(E13,24),
IF(B13="3 שנים", EDATE(E13,36),
IF(B13="4 שנים", EDATE(E13,48),
IF(B13="5 שנים", EDATE(E13,60),
IF(B13="6 שנים", EDATE(E13,72),
IF(B13="7 שנים", EDATE(E13,84),
IF(B13="8 שנים", EDATE(E13,96),
IF(B13="9 שנים", EDATE(E13,108),
IF(B13="10 שנים", EDATE(E13,120),
IF(B13="חד פעמי", E13, ""))))))))))))))</f>
        <v>45608</v>
      </c>
      <c r="G13" s="36">
        <f>IF(B13="חודשי", F13+30,
IF(B13="רבעוני", EDATE(F13,3),
IF(B13="חצי-שנתי", EDATE(F13,6),
IF(B13="שנתי", EDATE(F13,12),
IF(B13="2 שנים", EDATE(F13,24),
IF(B13="3 שנים", EDATE(F13,36),
IF(B13="4 שנים", EDATE(F13,48),
IF(B13="5 שנים", EDATE(F13,60),
IF(B13="6 שנים", EDATE(F13,72),
IF(B13="7 שנים", EDATE(F13,84),
IF(B13="8 שנים", EDATE(F13,96),
IF(B13="9 שנים", EDATE(F13,108),
IF(B13="10 שנים", EDATE(F13,120),
IF(B13="חד פעמי", F13, ""))))))))))))))</f>
        <v>45700</v>
      </c>
      <c r="H13" s="36">
        <f>IF(B13="חודשי", G13+30,
IF(B13="רבעוני", EDATE(G13,3),
IF(B13="חצי-שנתי", EDATE(G13,6),
IF(B13="שנתי", EDATE(G13,12),
IF(B13="2 שנים", EDATE(G13,24),
IF(B13="3 שנים", EDATE(G13,36),
IF(B13="4 שנים", EDATE(G13,48),
IF(B13="5 שנים", EDATE(G13,60),
IF(B13="6 שנים", EDATE(G13,72),
IF(B13="7 שנים", EDATE(G13,84),
IF(B13="8 שנים", EDATE(G13,96),
IF(B13="9 שנים", EDATE(G13,108),
IF(B13="10 שנים", EDATE(G13,120),
IF(B13="חד פעמי", G13, ""))))))))))))))</f>
        <v>45789</v>
      </c>
      <c r="I13" s="36">
        <f t="shared" si="5"/>
        <v>45881</v>
      </c>
    </row>
  </sheetData>
  <sheetProtection sheet="1" formatCells="0" formatColumns="0" formatRows="0" insertColumns="0" insertRows="0" insertHyperlinks="0" deleteColumns="0" deleteRows="0" sort="0" autoFilter="0" pivotTables="0"/>
  <phoneticPr fontId="3" type="noConversion"/>
  <dataValidations count="1">
    <dataValidation type="list" allowBlank="1" showInputMessage="1" showErrorMessage="1" sqref="B2:B13" xr:uid="{2C53A83B-BFAF-48EF-BAAA-9A00A65A79B7}">
      <formula1>"שנתי, חצי-שנתי, 2 שנים, 3 שנים, 4 שנים, 5 שנים, 6 שנים, 7 שנים , 8 שנים, 9 שנים, 10 שנים, חד פעמי, חודשי, רבעוני"</formula1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4AF06-308A-4A96-A684-412014B827FD}">
  <dimension ref="A1:BN87"/>
  <sheetViews>
    <sheetView rightToLeft="1" tabSelected="1" workbookViewId="0">
      <selection activeCell="A2" sqref="A2:O3"/>
    </sheetView>
  </sheetViews>
  <sheetFormatPr defaultRowHeight="14.25" x14ac:dyDescent="0.2"/>
  <cols>
    <col min="1" max="1" width="11.75" customWidth="1"/>
    <col min="2" max="2" width="15.875" customWidth="1"/>
    <col min="16" max="39" width="0" hidden="1" customWidth="1"/>
  </cols>
  <sheetData>
    <row r="1" spans="1:66" ht="21" customHeight="1" thickBot="1" x14ac:dyDescent="0.25">
      <c r="A1" s="11" t="s">
        <v>320</v>
      </c>
      <c r="B1" s="12">
        <f ca="1">TODAY()</f>
        <v>45614</v>
      </c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</row>
    <row r="2" spans="1:66" x14ac:dyDescent="0.2">
      <c r="A2" s="46" t="s">
        <v>333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</row>
    <row r="3" spans="1:66" ht="18" customHeight="1" thickBot="1" x14ac:dyDescent="0.25">
      <c r="A3" s="49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1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</row>
    <row r="4" spans="1:66" x14ac:dyDescent="0.2"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</row>
    <row r="5" spans="1:66" x14ac:dyDescent="0.2"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</row>
    <row r="6" spans="1:66" x14ac:dyDescent="0.2"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</row>
    <row r="7" spans="1:66" x14ac:dyDescent="0.2"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</row>
    <row r="8" spans="1:66" x14ac:dyDescent="0.2"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</row>
    <row r="9" spans="1:66" x14ac:dyDescent="0.2"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</row>
    <row r="10" spans="1:66" x14ac:dyDescent="0.2"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</row>
    <row r="11" spans="1:66" x14ac:dyDescent="0.2"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</row>
    <row r="12" spans="1:66" x14ac:dyDescent="0.2"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</row>
    <row r="13" spans="1:66" x14ac:dyDescent="0.2"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</row>
    <row r="14" spans="1:66" x14ac:dyDescent="0.2"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</row>
    <row r="15" spans="1:66" x14ac:dyDescent="0.2"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</row>
    <row r="16" spans="1:66" x14ac:dyDescent="0.2"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</row>
    <row r="17" spans="40:66" x14ac:dyDescent="0.2"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</row>
    <row r="18" spans="40:66" x14ac:dyDescent="0.2"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</row>
    <row r="19" spans="40:66" x14ac:dyDescent="0.2"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</row>
    <row r="20" spans="40:66" x14ac:dyDescent="0.2"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</row>
    <row r="21" spans="40:66" x14ac:dyDescent="0.2"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</row>
    <row r="22" spans="40:66" x14ac:dyDescent="0.2"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</row>
    <row r="23" spans="40:66" x14ac:dyDescent="0.2"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</row>
    <row r="24" spans="40:66" x14ac:dyDescent="0.2"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</row>
    <row r="25" spans="40:66" x14ac:dyDescent="0.2"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</row>
    <row r="26" spans="40:66" x14ac:dyDescent="0.2"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</row>
    <row r="27" spans="40:66" x14ac:dyDescent="0.2"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</row>
    <row r="28" spans="40:66" x14ac:dyDescent="0.2"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</row>
    <row r="29" spans="40:66" x14ac:dyDescent="0.2"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</row>
    <row r="30" spans="40:66" x14ac:dyDescent="0.2"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</row>
    <row r="31" spans="40:66" x14ac:dyDescent="0.2"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</row>
    <row r="32" spans="40:66" x14ac:dyDescent="0.2"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</row>
    <row r="33" spans="1:66" x14ac:dyDescent="0.2"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</row>
    <row r="34" spans="1:66" x14ac:dyDescent="0.2"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</row>
    <row r="35" spans="1:66" x14ac:dyDescent="0.2"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</row>
    <row r="36" spans="1:66" x14ac:dyDescent="0.2"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</row>
    <row r="37" spans="1:66" x14ac:dyDescent="0.2"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</row>
    <row r="38" spans="1:66" x14ac:dyDescent="0.2"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</row>
    <row r="39" spans="1:66" x14ac:dyDescent="0.2"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</row>
    <row r="40" spans="1:66" x14ac:dyDescent="0.2"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</row>
    <row r="41" spans="1:66" x14ac:dyDescent="0.2"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</row>
    <row r="42" spans="1:66" x14ac:dyDescent="0.2"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</row>
    <row r="43" spans="1:66" x14ac:dyDescent="0.2"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</row>
    <row r="44" spans="1:66" x14ac:dyDescent="0.2"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</row>
    <row r="45" spans="1:66" x14ac:dyDescent="0.2"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</row>
    <row r="46" spans="1:66" x14ac:dyDescent="0.2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</row>
    <row r="47" spans="1:66" x14ac:dyDescent="0.2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</row>
    <row r="48" spans="1:66" x14ac:dyDescent="0.2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</row>
    <row r="49" spans="1:66" x14ac:dyDescent="0.2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</row>
    <row r="50" spans="1:66" x14ac:dyDescent="0.2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N50" s="52"/>
    </row>
    <row r="51" spans="1:66" x14ac:dyDescent="0.2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</row>
    <row r="52" spans="1:66" x14ac:dyDescent="0.2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/>
      <c r="BF52" s="52"/>
      <c r="BG52" s="52"/>
      <c r="BH52" s="52"/>
      <c r="BI52" s="52"/>
      <c r="BJ52" s="52"/>
      <c r="BK52" s="52"/>
      <c r="BL52" s="52"/>
      <c r="BM52" s="52"/>
      <c r="BN52" s="52"/>
    </row>
    <row r="53" spans="1:66" x14ac:dyDescent="0.2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52"/>
      <c r="BF53" s="52"/>
      <c r="BG53" s="52"/>
      <c r="BH53" s="52"/>
      <c r="BI53" s="52"/>
      <c r="BJ53" s="52"/>
      <c r="BK53" s="52"/>
      <c r="BL53" s="52"/>
      <c r="BM53" s="52"/>
      <c r="BN53" s="52"/>
    </row>
    <row r="54" spans="1:66" x14ac:dyDescent="0.2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</row>
    <row r="55" spans="1:66" x14ac:dyDescent="0.2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</row>
    <row r="56" spans="1:66" x14ac:dyDescent="0.2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52"/>
      <c r="BK56" s="52"/>
      <c r="BL56" s="52"/>
      <c r="BM56" s="52"/>
      <c r="BN56" s="52"/>
    </row>
    <row r="57" spans="1:66" x14ac:dyDescent="0.2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</row>
    <row r="58" spans="1:66" x14ac:dyDescent="0.2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  <c r="BC58" s="52"/>
      <c r="BD58" s="52"/>
      <c r="BE58" s="52"/>
      <c r="BF58" s="52"/>
      <c r="BG58" s="52"/>
      <c r="BH58" s="52"/>
      <c r="BI58" s="52"/>
      <c r="BJ58" s="52"/>
      <c r="BK58" s="52"/>
      <c r="BL58" s="52"/>
      <c r="BM58" s="52"/>
      <c r="BN58" s="52"/>
    </row>
    <row r="59" spans="1:66" x14ac:dyDescent="0.2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  <c r="BF59" s="52"/>
      <c r="BG59" s="52"/>
      <c r="BH59" s="52"/>
      <c r="BI59" s="52"/>
      <c r="BJ59" s="52"/>
      <c r="BK59" s="52"/>
      <c r="BL59" s="52"/>
      <c r="BM59" s="52"/>
      <c r="BN59" s="52"/>
    </row>
    <row r="60" spans="1:66" x14ac:dyDescent="0.2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</row>
    <row r="61" spans="1:66" x14ac:dyDescent="0.2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/>
      <c r="BF61" s="52"/>
      <c r="BG61" s="52"/>
      <c r="BH61" s="52"/>
      <c r="BI61" s="52"/>
      <c r="BJ61" s="52"/>
      <c r="BK61" s="52"/>
      <c r="BL61" s="52"/>
      <c r="BM61" s="52"/>
      <c r="BN61" s="52"/>
    </row>
    <row r="62" spans="1:66" x14ac:dyDescent="0.2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2"/>
      <c r="BH62" s="52"/>
      <c r="BI62" s="52"/>
      <c r="BJ62" s="52"/>
      <c r="BK62" s="52"/>
      <c r="BL62" s="52"/>
      <c r="BM62" s="52"/>
      <c r="BN62" s="52"/>
    </row>
    <row r="63" spans="1:66" x14ac:dyDescent="0.2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</row>
    <row r="64" spans="1:66" x14ac:dyDescent="0.2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52"/>
      <c r="BD64" s="52"/>
      <c r="BE64" s="52"/>
      <c r="BF64" s="52"/>
      <c r="BG64" s="52"/>
      <c r="BH64" s="52"/>
      <c r="BI64" s="52"/>
      <c r="BJ64" s="52"/>
      <c r="BK64" s="52"/>
      <c r="BL64" s="52"/>
      <c r="BM64" s="52"/>
      <c r="BN64" s="52"/>
    </row>
    <row r="65" spans="1:66" x14ac:dyDescent="0.2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/>
      <c r="BF65" s="52"/>
      <c r="BG65" s="52"/>
      <c r="BH65" s="52"/>
      <c r="BI65" s="52"/>
      <c r="BJ65" s="52"/>
      <c r="BK65" s="52"/>
      <c r="BL65" s="52"/>
      <c r="BM65" s="52"/>
      <c r="BN65" s="52"/>
    </row>
    <row r="66" spans="1:66" x14ac:dyDescent="0.2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  <c r="BK66" s="52"/>
      <c r="BL66" s="52"/>
      <c r="BM66" s="52"/>
      <c r="BN66" s="52"/>
    </row>
    <row r="67" spans="1:66" x14ac:dyDescent="0.2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2"/>
      <c r="BK67" s="52"/>
      <c r="BL67" s="52"/>
      <c r="BM67" s="52"/>
      <c r="BN67" s="52"/>
    </row>
    <row r="68" spans="1:66" x14ac:dyDescent="0.2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  <c r="BM68" s="52"/>
      <c r="BN68" s="52"/>
    </row>
    <row r="69" spans="1:66" x14ac:dyDescent="0.2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/>
      <c r="BF69" s="52"/>
      <c r="BG69" s="52"/>
      <c r="BH69" s="52"/>
      <c r="BI69" s="52"/>
      <c r="BJ69" s="52"/>
      <c r="BK69" s="52"/>
      <c r="BL69" s="52"/>
      <c r="BM69" s="52"/>
      <c r="BN69" s="52"/>
    </row>
    <row r="70" spans="1:66" x14ac:dyDescent="0.2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52"/>
      <c r="BM70" s="52"/>
      <c r="BN70" s="52"/>
    </row>
    <row r="71" spans="1:66" x14ac:dyDescent="0.2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  <c r="BD71" s="52"/>
      <c r="BE71" s="52"/>
      <c r="BF71" s="52"/>
      <c r="BG71" s="52"/>
      <c r="BH71" s="52"/>
      <c r="BI71" s="52"/>
      <c r="BJ71" s="52"/>
      <c r="BK71" s="52"/>
      <c r="BL71" s="52"/>
      <c r="BM71" s="52"/>
      <c r="BN71" s="52"/>
    </row>
    <row r="72" spans="1:66" x14ac:dyDescent="0.2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52"/>
      <c r="BK72" s="52"/>
      <c r="BL72" s="52"/>
      <c r="BM72" s="52"/>
      <c r="BN72" s="52"/>
    </row>
    <row r="73" spans="1:66" x14ac:dyDescent="0.2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/>
      <c r="BF73" s="52"/>
      <c r="BG73" s="52"/>
      <c r="BH73" s="52"/>
      <c r="BI73" s="52"/>
      <c r="BJ73" s="52"/>
      <c r="BK73" s="52"/>
      <c r="BL73" s="52"/>
      <c r="BM73" s="52"/>
      <c r="BN73" s="52"/>
    </row>
    <row r="74" spans="1:66" x14ac:dyDescent="0.2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  <c r="BH74" s="52"/>
      <c r="BI74" s="52"/>
      <c r="BJ74" s="52"/>
      <c r="BK74" s="52"/>
      <c r="BL74" s="52"/>
      <c r="BM74" s="52"/>
      <c r="BN74" s="52"/>
    </row>
    <row r="75" spans="1:66" x14ac:dyDescent="0.2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L75" s="52"/>
      <c r="BM75" s="52"/>
      <c r="BN75" s="52"/>
    </row>
    <row r="76" spans="1:66" x14ac:dyDescent="0.2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2"/>
      <c r="BD76" s="52"/>
      <c r="BE76" s="52"/>
      <c r="BF76" s="52"/>
      <c r="BG76" s="52"/>
      <c r="BH76" s="52"/>
      <c r="BI76" s="52"/>
      <c r="BJ76" s="52"/>
      <c r="BK76" s="52"/>
      <c r="BL76" s="52"/>
      <c r="BM76" s="52"/>
      <c r="BN76" s="52"/>
    </row>
    <row r="77" spans="1:66" x14ac:dyDescent="0.2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2"/>
      <c r="BH77" s="52"/>
      <c r="BI77" s="52"/>
      <c r="BJ77" s="52"/>
      <c r="BK77" s="52"/>
      <c r="BL77" s="52"/>
      <c r="BM77" s="52"/>
      <c r="BN77" s="52"/>
    </row>
    <row r="78" spans="1:66" x14ac:dyDescent="0.2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2"/>
      <c r="BJ78" s="52"/>
      <c r="BK78" s="52"/>
      <c r="BL78" s="52"/>
      <c r="BM78" s="52"/>
      <c r="BN78" s="52"/>
    </row>
    <row r="79" spans="1:66" x14ac:dyDescent="0.2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2"/>
      <c r="BJ79" s="52"/>
      <c r="BK79" s="52"/>
      <c r="BL79" s="52"/>
      <c r="BM79" s="52"/>
      <c r="BN79" s="52"/>
    </row>
    <row r="80" spans="1:66" x14ac:dyDescent="0.2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52"/>
      <c r="BJ80" s="52"/>
      <c r="BK80" s="52"/>
      <c r="BL80" s="52"/>
      <c r="BM80" s="52"/>
      <c r="BN80" s="52"/>
    </row>
    <row r="81" spans="1:66" x14ac:dyDescent="0.2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2"/>
      <c r="BD81" s="52"/>
      <c r="BE81" s="52"/>
      <c r="BF81" s="52"/>
      <c r="BG81" s="52"/>
      <c r="BH81" s="52"/>
      <c r="BI81" s="52"/>
      <c r="BJ81" s="52"/>
      <c r="BK81" s="52"/>
      <c r="BL81" s="52"/>
      <c r="BM81" s="52"/>
      <c r="BN81" s="52"/>
    </row>
    <row r="82" spans="1:66" x14ac:dyDescent="0.2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2"/>
      <c r="BH82" s="52"/>
      <c r="BI82" s="52"/>
      <c r="BJ82" s="52"/>
      <c r="BK82" s="52"/>
      <c r="BL82" s="52"/>
      <c r="BM82" s="52"/>
      <c r="BN82" s="52"/>
    </row>
    <row r="83" spans="1:66" x14ac:dyDescent="0.2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2"/>
      <c r="BJ83" s="52"/>
      <c r="BK83" s="52"/>
      <c r="BL83" s="52"/>
      <c r="BM83" s="52"/>
      <c r="BN83" s="52"/>
    </row>
    <row r="84" spans="1:66" x14ac:dyDescent="0.2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  <c r="BH84" s="52"/>
      <c r="BI84" s="52"/>
      <c r="BJ84" s="52"/>
      <c r="BK84" s="52"/>
      <c r="BL84" s="52"/>
      <c r="BM84" s="52"/>
      <c r="BN84" s="52"/>
    </row>
    <row r="85" spans="1:66" x14ac:dyDescent="0.2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  <c r="BC85" s="52"/>
      <c r="BD85" s="52"/>
      <c r="BE85" s="52"/>
      <c r="BF85" s="52"/>
      <c r="BG85" s="52"/>
      <c r="BH85" s="52"/>
      <c r="BI85" s="52"/>
      <c r="BJ85" s="52"/>
      <c r="BK85" s="52"/>
      <c r="BL85" s="52"/>
      <c r="BM85" s="52"/>
      <c r="BN85" s="52"/>
    </row>
    <row r="86" spans="1:66" x14ac:dyDescent="0.2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2"/>
      <c r="BH86" s="52"/>
      <c r="BI86" s="52"/>
      <c r="BJ86" s="52"/>
      <c r="BK86" s="52"/>
      <c r="BL86" s="52"/>
      <c r="BM86" s="52"/>
      <c r="BN86" s="52"/>
    </row>
    <row r="87" spans="1:66" x14ac:dyDescent="0.2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2"/>
      <c r="BH87" s="52"/>
      <c r="BI87" s="52"/>
      <c r="BJ87" s="52"/>
      <c r="BK87" s="52"/>
      <c r="BL87" s="52"/>
      <c r="BM87" s="52"/>
      <c r="BN87" s="52"/>
    </row>
  </sheetData>
  <sheetProtection sheet="1" objects="1" scenarios="1" selectLockedCells="1" selectUnlockedCells="1"/>
  <mergeCells count="3">
    <mergeCell ref="A2:O3"/>
    <mergeCell ref="AN1:BN87"/>
    <mergeCell ref="A46:O8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1 o R c W S 9 y j t G l A A A A 9 Q A A A B I A H A B D b 2 5 m a W c v U G F j a 2 F n Z S 5 4 b W w g o h g A K K A U A A A A A A A A A A A A A A A A A A A A A A A A A A A A h Y 8 x D o I w G I W v Q r r T F o j R k J 8 y O J l A Y m J i X J t S a S M U Q 4 v l b g 4 e y S u I U d T N 8 X 3 v G 9 6 7 X 2 + Q j 2 0 T X G R v d W c y F G G K A m l E V 2 l T Z 2 h w x 3 C F c g Z b L k 6 8 l s E k G 5 u O t s q Q c u 6 c E u K 9 x z 7 B X V + T m N K I H M p i J 5 R s O f r I + r 8 c a m M d N 0 I i B v v X G B b j K E n w Y o k p k J l B q c 2 3 j 6 e 5 z / Y H w n p o 3 N B L p m S 4 K Y D M E c j 7 A n s A U E s D B B Q A A g A I A N a E X F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W h F x Z K I p H u A 4 A A A A R A A A A E w A c A E Z v c m 1 1 b G F z L 1 N l Y 3 R p b 2 4 x L m 0 g o h g A K K A U A A A A A A A A A A A A A A A A A A A A A A A A A A A A K 0 5 N L s n M z 1 M I h t C G 1 g B Q S w E C L Q A U A A I A C A D W h F x Z L 3 K O 0 a U A A A D 1 A A A A E g A A A A A A A A A A A A A A A A A A A A A A Q 2 9 u Z m l n L 1 B h Y 2 t h Z 2 U u e G 1 s U E s B A i 0 A F A A C A A g A 1 o R c W Q / K 6 a u k A A A A 6 Q A A A B M A A A A A A A A A A A A A A A A A 8 Q A A A F t D b 2 5 0 Z W 5 0 X 1 R 5 c G V z X S 5 4 b W x Q S w E C L Q A U A A I A C A D W h F x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u j G u 6 n j V d k e 8 Y p M Y D p e h S w A A A A A C A A A A A A A Q Z g A A A A E A A C A A A A D r k G r d w t v j v d 9 u F s v q k Q W K x b y 8 m k y 7 q X h 9 f j 1 P F V L 6 T A A A A A A O g A A A A A I A A C A A A A A 8 f 2 U D H C 1 y 9 7 j U o Q p c l m B J U s V l N M h F A 7 f l z D g P D i M j 1 1 A A A A C k F 2 W J b w X Q X H u j m y B I c 5 R R E 7 L D w m N X R E K 6 A g + h I I R m w M r P 4 2 x Y G Z 2 n l e o 7 R 1 8 l q B 8 V C D C G x + j o R 1 x x V B K R H C G b P c k k O O T i 2 A x n R y 2 p q P c 1 8 k A A A A B m L j Y 9 3 5 3 P x k N + 5 N N k R D 2 l B O n 3 M + O k v K R 1 Y m v p I Y N i F c I 1 O B p S 0 2 O n O J u N M q I d Y T H 8 C j z v b 5 r A E K n V R Z p g U W + l < / D a t a M a s h u p > 
</file>

<file path=customXml/itemProps1.xml><?xml version="1.0" encoding="utf-8"?>
<ds:datastoreItem xmlns:ds="http://schemas.openxmlformats.org/officeDocument/2006/customXml" ds:itemID="{2286D30E-9E86-420D-A6E3-041CF1AB450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8</vt:i4>
      </vt:variant>
      <vt:variant>
        <vt:lpstr>טווחים בעלי שם</vt:lpstr>
      </vt:variant>
      <vt:variant>
        <vt:i4>1</vt:i4>
      </vt:variant>
    </vt:vector>
  </HeadingPairs>
  <TitlesOfParts>
    <vt:vector size="9" baseType="lpstr">
      <vt:lpstr>נתוני בסיס</vt:lpstr>
      <vt:lpstr>נתוני בניין</vt:lpstr>
      <vt:lpstr>גיליון4</vt:lpstr>
      <vt:lpstr>הכנסות והוצאות</vt:lpstr>
      <vt:lpstr>עלויות חודשיות ושנתיות</vt:lpstr>
      <vt:lpstr>נתונים היסטוריים</vt:lpstr>
      <vt:lpstr>תזכורות ואזהרות</vt:lpstr>
      <vt:lpstr>דשבורד ניהול וועד בית</vt:lpstr>
      <vt:lpstr>'נתוני בסיס'!Criteria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דוד אלמועלם</dc:creator>
  <cp:lastModifiedBy>דוד אלמועלם</cp:lastModifiedBy>
  <dcterms:created xsi:type="dcterms:W3CDTF">2024-10-28T13:28:01Z</dcterms:created>
  <dcterms:modified xsi:type="dcterms:W3CDTF">2024-11-18T07:14:33Z</dcterms:modified>
</cp:coreProperties>
</file>